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ns\obchod\2024\CN_24_216_Opava_admin_II_kolo\03 VZ\06 ZS Sramkova 4\04 vysvetleni ZD III\"/>
    </mc:Choice>
  </mc:AlternateContent>
  <xr:revisionPtr revIDLastSave="0" documentId="8_{471FD9E8-34C2-4514-9CDD-AB4DF568FBE3}" xr6:coauthVersionLast="47" xr6:coauthVersionMax="47" xr10:uidLastSave="{00000000-0000-0000-0000-000000000000}"/>
  <bookViews>
    <workbookView xWindow="28680" yWindow="-120" windowWidth="29040" windowHeight="17520" tabRatio="816" activeTab="7" xr2:uid="{B4EB1AAF-5923-48BA-A0B4-9F9FE103FA84}"/>
  </bookViews>
  <sheets>
    <sheet name="Rekapitulace" sheetId="7" r:id="rId1"/>
    <sheet name="Přívod" sheetId="3" r:id="rId2"/>
    <sheet name="Rozvaděč RDC 1-13" sheetId="9" r:id="rId3"/>
    <sheet name="Rozvaděč RDC 1.1 - 13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Přívod!$A$1:$F$21</definedName>
    <definedName name="_xlnm.Print_Area" localSheetId="0">Rekapitulace!$A$1:$F$21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4" l="1"/>
  <c r="H19" i="14"/>
  <c r="I19" i="14" s="1"/>
  <c r="G20" i="14"/>
  <c r="H20" i="14"/>
  <c r="I20" i="14"/>
  <c r="G19" i="9"/>
  <c r="H19" i="9"/>
  <c r="I19" i="9" s="1"/>
  <c r="G20" i="9"/>
  <c r="H20" i="9"/>
  <c r="I20" i="9" s="1"/>
  <c r="G40" i="8"/>
  <c r="H40" i="8"/>
  <c r="I40" i="8" s="1"/>
  <c r="E29" i="15" l="1"/>
  <c r="E28" i="15"/>
  <c r="H11" i="5"/>
  <c r="G11" i="5"/>
  <c r="H10" i="5"/>
  <c r="G10" i="5"/>
  <c r="H9" i="5"/>
  <c r="G9" i="5"/>
  <c r="E27" i="15" l="1"/>
  <c r="I9" i="5"/>
  <c r="I11" i="5"/>
  <c r="I10" i="5"/>
  <c r="F34" i="4"/>
  <c r="E14" i="15"/>
  <c r="H39" i="8"/>
  <c r="G39" i="8"/>
  <c r="H38" i="8"/>
  <c r="G38" i="8"/>
  <c r="H37" i="8"/>
  <c r="G37" i="8"/>
  <c r="H36" i="8"/>
  <c r="G36" i="8"/>
  <c r="H35" i="8"/>
  <c r="G35" i="8"/>
  <c r="I35" i="8" s="1"/>
  <c r="H34" i="8"/>
  <c r="G34" i="8"/>
  <c r="H33" i="8"/>
  <c r="G33" i="8"/>
  <c r="H32" i="8"/>
  <c r="G32" i="8"/>
  <c r="H31" i="8"/>
  <c r="G31" i="8"/>
  <c r="H30" i="8"/>
  <c r="G30" i="8"/>
  <c r="H29" i="8"/>
  <c r="I29" i="8" s="1"/>
  <c r="G29" i="8"/>
  <c r="H28" i="8"/>
  <c r="G28" i="8"/>
  <c r="H27" i="8"/>
  <c r="G27" i="8"/>
  <c r="H26" i="8"/>
  <c r="G26" i="8"/>
  <c r="I26" i="8" s="1"/>
  <c r="H25" i="8"/>
  <c r="G25" i="8"/>
  <c r="H24" i="8"/>
  <c r="G24" i="8"/>
  <c r="H23" i="8"/>
  <c r="G23" i="8"/>
  <c r="H22" i="8"/>
  <c r="G22" i="8"/>
  <c r="H21" i="8"/>
  <c r="G21" i="8"/>
  <c r="H20" i="8"/>
  <c r="G20" i="8"/>
  <c r="I20" i="8" s="1"/>
  <c r="H19" i="8"/>
  <c r="G19" i="8"/>
  <c r="H18" i="8"/>
  <c r="G18" i="8"/>
  <c r="H17" i="8"/>
  <c r="I17" i="8" s="1"/>
  <c r="G17" i="8"/>
  <c r="H16" i="8"/>
  <c r="G16" i="8"/>
  <c r="I16" i="8" s="1"/>
  <c r="H15" i="8"/>
  <c r="G15" i="8"/>
  <c r="H14" i="8"/>
  <c r="G14" i="8"/>
  <c r="I14" i="8" s="1"/>
  <c r="H13" i="8"/>
  <c r="G13" i="8"/>
  <c r="H12" i="8"/>
  <c r="G12" i="8"/>
  <c r="H11" i="8"/>
  <c r="G11" i="8"/>
  <c r="H10" i="8"/>
  <c r="G10" i="8"/>
  <c r="H9" i="8"/>
  <c r="I9" i="8" s="1"/>
  <c r="G9" i="8"/>
  <c r="H8" i="8"/>
  <c r="G8" i="8"/>
  <c r="H7" i="8"/>
  <c r="I7" i="8" s="1"/>
  <c r="G7" i="8"/>
  <c r="H6" i="8"/>
  <c r="G6" i="8"/>
  <c r="H5" i="8"/>
  <c r="G5" i="8"/>
  <c r="C16" i="7" l="1"/>
  <c r="I30" i="8"/>
  <c r="I24" i="8"/>
  <c r="I5" i="8"/>
  <c r="I31" i="8"/>
  <c r="I8" i="8"/>
  <c r="I34" i="8"/>
  <c r="I28" i="8"/>
  <c r="I27" i="8"/>
  <c r="I6" i="8"/>
  <c r="I21" i="8"/>
  <c r="I36" i="8"/>
  <c r="H43" i="8"/>
  <c r="I43" i="8" s="1"/>
  <c r="I33" i="8"/>
  <c r="I37" i="8"/>
  <c r="I11" i="8"/>
  <c r="I15" i="8"/>
  <c r="I19" i="8"/>
  <c r="I23" i="8"/>
  <c r="I38" i="8"/>
  <c r="I18" i="8"/>
  <c r="I12" i="8"/>
  <c r="I13" i="8"/>
  <c r="I39" i="8"/>
  <c r="I25" i="8"/>
  <c r="I22" i="8"/>
  <c r="I10" i="8"/>
  <c r="I32" i="8"/>
  <c r="H41" i="8"/>
  <c r="I41" i="8" s="1"/>
  <c r="D16" i="7" s="1"/>
  <c r="E16" i="7" s="1"/>
  <c r="H42" i="8"/>
  <c r="I42" i="8" s="1"/>
  <c r="I4" i="8" l="1"/>
  <c r="I2" i="8" s="1"/>
  <c r="E6" i="15" l="1"/>
  <c r="E17" i="15"/>
  <c r="E18" i="15"/>
  <c r="E19" i="15"/>
  <c r="E20" i="15"/>
  <c r="E21" i="15"/>
  <c r="E22" i="15"/>
  <c r="E23" i="15"/>
  <c r="E24" i="15"/>
  <c r="E25" i="15"/>
  <c r="E13" i="15"/>
  <c r="E12" i="15"/>
  <c r="E11" i="15"/>
  <c r="E10" i="15"/>
  <c r="E9" i="15"/>
  <c r="E8" i="15" s="1"/>
  <c r="E5" i="15"/>
  <c r="H10" i="13"/>
  <c r="G10" i="13"/>
  <c r="H9" i="13"/>
  <c r="G9" i="13"/>
  <c r="H20" i="13"/>
  <c r="G20" i="13"/>
  <c r="F33" i="4"/>
  <c r="H15" i="5"/>
  <c r="G15" i="5"/>
  <c r="H19" i="13"/>
  <c r="G19" i="13"/>
  <c r="H18" i="13"/>
  <c r="G18" i="13"/>
  <c r="D16" i="13"/>
  <c r="H14" i="13"/>
  <c r="G14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F2" i="4" l="1"/>
  <c r="I15" i="5"/>
  <c r="I10" i="13"/>
  <c r="E16" i="15"/>
  <c r="E2" i="15" s="1"/>
  <c r="I9" i="13"/>
  <c r="I19" i="13"/>
  <c r="I20" i="13"/>
  <c r="I14" i="13"/>
  <c r="I18" i="13"/>
  <c r="E19" i="7" l="1"/>
  <c r="H18" i="14"/>
  <c r="G18" i="14"/>
  <c r="H17" i="14"/>
  <c r="I17" i="14" s="1"/>
  <c r="G17" i="14"/>
  <c r="H16" i="14"/>
  <c r="G16" i="14"/>
  <c r="H15" i="14"/>
  <c r="G15" i="14"/>
  <c r="H14" i="14"/>
  <c r="I14" i="14" s="1"/>
  <c r="G14" i="14"/>
  <c r="H13" i="14"/>
  <c r="G13" i="14"/>
  <c r="H12" i="14"/>
  <c r="G12" i="14"/>
  <c r="H11" i="14"/>
  <c r="G11" i="14"/>
  <c r="H10" i="14"/>
  <c r="G10" i="14"/>
  <c r="H9" i="14"/>
  <c r="G9" i="14"/>
  <c r="H8" i="14"/>
  <c r="G8" i="14"/>
  <c r="H7" i="14"/>
  <c r="G7" i="14"/>
  <c r="H6" i="14"/>
  <c r="G6" i="14"/>
  <c r="H5" i="14"/>
  <c r="G5" i="14"/>
  <c r="C15" i="7" s="1"/>
  <c r="H17" i="9"/>
  <c r="I17" i="9" s="1"/>
  <c r="G17" i="9"/>
  <c r="F9" i="3"/>
  <c r="H30" i="13"/>
  <c r="G30" i="13"/>
  <c r="H17" i="13"/>
  <c r="G17" i="13"/>
  <c r="G16" i="13"/>
  <c r="H16" i="13"/>
  <c r="H23" i="13"/>
  <c r="G24" i="13"/>
  <c r="H24" i="13"/>
  <c r="G25" i="13"/>
  <c r="H25" i="13"/>
  <c r="G26" i="13"/>
  <c r="H26" i="13"/>
  <c r="I26" i="13" s="1"/>
  <c r="G27" i="13"/>
  <c r="H27" i="13"/>
  <c r="I27" i="13" s="1"/>
  <c r="G28" i="13"/>
  <c r="H28" i="13"/>
  <c r="G29" i="13"/>
  <c r="H29" i="13"/>
  <c r="G23" i="13"/>
  <c r="G8" i="13"/>
  <c r="H8" i="13"/>
  <c r="H31" i="13"/>
  <c r="I31" i="13" s="1"/>
  <c r="H13" i="13"/>
  <c r="G13" i="13"/>
  <c r="H12" i="13"/>
  <c r="G12" i="13"/>
  <c r="H7" i="13"/>
  <c r="G7" i="13"/>
  <c r="H6" i="13"/>
  <c r="G6" i="13"/>
  <c r="C18" i="7" s="1"/>
  <c r="I11" i="14" l="1"/>
  <c r="I12" i="14"/>
  <c r="I7" i="14"/>
  <c r="I8" i="14"/>
  <c r="I16" i="14"/>
  <c r="I9" i="14"/>
  <c r="I13" i="14"/>
  <c r="I6" i="14"/>
  <c r="I15" i="14"/>
  <c r="I5" i="14"/>
  <c r="I4" i="14" s="1"/>
  <c r="I10" i="14"/>
  <c r="I18" i="14"/>
  <c r="H23" i="14"/>
  <c r="I23" i="14" s="1"/>
  <c r="I30" i="13"/>
  <c r="F35" i="13"/>
  <c r="H35" i="13" s="1"/>
  <c r="I35" i="13" s="1"/>
  <c r="I17" i="13"/>
  <c r="I28" i="13"/>
  <c r="I25" i="13"/>
  <c r="I24" i="13"/>
  <c r="I23" i="13"/>
  <c r="I8" i="13"/>
  <c r="F34" i="13"/>
  <c r="H34" i="13" s="1"/>
  <c r="I34" i="13" s="1"/>
  <c r="F32" i="13"/>
  <c r="H32" i="13" s="1"/>
  <c r="I32" i="13" s="1"/>
  <c r="F33" i="13"/>
  <c r="H33" i="13" s="1"/>
  <c r="I33" i="13" s="1"/>
  <c r="H21" i="14"/>
  <c r="I21" i="14" s="1"/>
  <c r="D15" i="7" s="1"/>
  <c r="H22" i="14"/>
  <c r="I22" i="14" s="1"/>
  <c r="I16" i="13"/>
  <c r="I29" i="13"/>
  <c r="I7" i="13"/>
  <c r="I12" i="13"/>
  <c r="I13" i="13"/>
  <c r="I6" i="13"/>
  <c r="G6" i="5"/>
  <c r="H6" i="5"/>
  <c r="G7" i="5"/>
  <c r="H7" i="5"/>
  <c r="G8" i="5"/>
  <c r="H8" i="5"/>
  <c r="G12" i="5"/>
  <c r="H12" i="5"/>
  <c r="G14" i="5"/>
  <c r="H14" i="5"/>
  <c r="F16" i="3"/>
  <c r="F17" i="3"/>
  <c r="F6" i="3"/>
  <c r="F7" i="3"/>
  <c r="F8" i="3"/>
  <c r="H14" i="9"/>
  <c r="I14" i="9" s="1"/>
  <c r="H15" i="9"/>
  <c r="G14" i="9"/>
  <c r="G5" i="5"/>
  <c r="G8" i="9"/>
  <c r="H8" i="9"/>
  <c r="H5" i="5"/>
  <c r="I22" i="13" l="1"/>
  <c r="I5" i="13"/>
  <c r="D18" i="7"/>
  <c r="E18" i="7" s="1"/>
  <c r="C17" i="7"/>
  <c r="I2" i="14"/>
  <c r="I6" i="5"/>
  <c r="I14" i="5"/>
  <c r="I7" i="5"/>
  <c r="I8" i="5"/>
  <c r="F18" i="5"/>
  <c r="F17" i="5"/>
  <c r="F19" i="5"/>
  <c r="H19" i="5" s="1"/>
  <c r="I12" i="5"/>
  <c r="I5" i="5"/>
  <c r="I8" i="9"/>
  <c r="F18" i="3"/>
  <c r="F15" i="3"/>
  <c r="F5" i="3"/>
  <c r="F10" i="3"/>
  <c r="G15" i="9"/>
  <c r="I15" i="9" s="1"/>
  <c r="G6" i="9"/>
  <c r="H9" i="9"/>
  <c r="H10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C14" i="7" s="1"/>
  <c r="E15" i="7" l="1"/>
  <c r="H23" i="9"/>
  <c r="I23" i="9" s="1"/>
  <c r="E11" i="3"/>
  <c r="I2" i="13"/>
  <c r="I9" i="9"/>
  <c r="I5" i="9"/>
  <c r="I16" i="9"/>
  <c r="I7" i="9"/>
  <c r="I10" i="9"/>
  <c r="H21" i="9"/>
  <c r="I21" i="9" s="1"/>
  <c r="D14" i="7" s="1"/>
  <c r="I11" i="9"/>
  <c r="I12" i="9"/>
  <c r="I13" i="9"/>
  <c r="I18" i="9"/>
  <c r="I6" i="9"/>
  <c r="H22" i="9"/>
  <c r="I22" i="9" s="1"/>
  <c r="H18" i="5"/>
  <c r="I18" i="5" s="1"/>
  <c r="I4" i="9" l="1"/>
  <c r="I2" i="9" s="1"/>
  <c r="I19" i="5"/>
  <c r="E19" i="3" l="1"/>
  <c r="E20" i="7" l="1"/>
  <c r="F11" i="3"/>
  <c r="E12" i="3"/>
  <c r="F12" i="3" s="1"/>
  <c r="F19" i="3"/>
  <c r="E20" i="3"/>
  <c r="F20" i="3" s="1"/>
  <c r="E21" i="3"/>
  <c r="F21" i="3" s="1"/>
  <c r="F4" i="3" l="1"/>
  <c r="C13" i="7" s="1"/>
  <c r="F14" i="3"/>
  <c r="D13" i="7" s="1"/>
  <c r="F2" i="3" l="1"/>
  <c r="E13" i="7" s="1"/>
  <c r="E14" i="7" l="1"/>
  <c r="H17" i="5"/>
  <c r="D17" i="7" s="1"/>
  <c r="I17" i="5" l="1"/>
  <c r="I4" i="5" s="1"/>
  <c r="I2" i="5" s="1"/>
  <c r="E17" i="7"/>
  <c r="E21" i="7" s="1"/>
  <c r="E22" i="7" s="1"/>
</calcChain>
</file>

<file path=xl/sharedStrings.xml><?xml version="1.0" encoding="utf-8"?>
<sst xmlns="http://schemas.openxmlformats.org/spreadsheetml/2006/main" count="614" uniqueCount="224">
  <si>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</si>
  <si>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</si>
  <si>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</si>
  <si>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</si>
  <si>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</si>
  <si>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</si>
  <si>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</si>
  <si>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</si>
  <si>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</si>
  <si>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</si>
  <si>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</si>
  <si>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</si>
  <si>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</si>
  <si>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</si>
  <si>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</si>
  <si>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</si>
  <si>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</si>
  <si>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</si>
  <si>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</si>
  <si>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</si>
  <si>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</si>
  <si>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</si>
  <si>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</si>
  <si>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</si>
  <si>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</si>
  <si>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</si>
  <si>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</si>
  <si>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</si>
  <si>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</si>
  <si>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</si>
  <si>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</si>
  <si>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</si>
  <si>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</si>
  <si>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</si>
  <si>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</si>
  <si>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</si>
  <si>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</si>
  <si>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</si>
  <si>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</si>
  <si>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</si>
  <si>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</si>
  <si>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</si>
  <si>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</si>
  <si>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</si>
  <si>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</si>
  <si>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</si>
  <si>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</si>
  <si>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</si>
  <si>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</si>
  <si>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</si>
  <si>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</si>
  <si>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</si>
  <si>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</si>
  <si>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</si>
  <si>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</si>
  <si>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</si>
  <si>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</si>
  <si>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</si>
  <si>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</si>
  <si>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</si>
  <si>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</si>
  <si>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</si>
  <si>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</si>
  <si>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</si>
  <si>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</si>
  <si>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</si>
  <si>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</si>
  <si>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</si>
  <si>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</si>
  <si>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</si>
  <si>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</si>
  <si>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</si>
  <si>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</si>
  <si>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</si>
  <si>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</si>
  <si>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</si>
  <si>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</si>
  <si>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</si>
  <si>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</si>
  <si>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</si>
  <si>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</si>
  <si>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</si>
  <si>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</si>
  <si>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</si>
  <si>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</si>
  <si>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</si>
  <si>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</si>
  <si>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</si>
  <si>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</si>
  <si>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</si>
  <si>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</si>
  <si>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</si>
  <si>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</si>
  <si>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</si>
  <si>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</si>
  <si>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</si>
  <si>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</si>
  <si>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</si>
  <si>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</si>
  <si>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</si>
  <si>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</si>
  <si>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</si>
  <si>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</si>
  <si>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</si>
  <si>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</si>
  <si>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</si>
  <si>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</si>
  <si>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</si>
  <si>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</si>
  <si>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</si>
  <si>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</si>
  <si>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</si>
  <si>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</si>
  <si>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</si>
  <si>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</si>
  <si>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</si>
  <si>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</si>
  <si>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</si>
  <si>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</si>
  <si>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</si>
  <si>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</si>
  <si>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</si>
  <si>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</si>
  <si>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</si>
  <si>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</si>
  <si>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</si>
  <si>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</si>
  <si>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</si>
  <si>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</si>
  <si>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Instalace pojistkového odpojovače, prodrátování</t>
  </si>
  <si>
    <t>Instalace průchodky do stávajícího rozvaděče</t>
  </si>
  <si>
    <t>Konektor MC4 pro instalaci na desku</t>
  </si>
  <si>
    <t>Pojistka 10x38  20A gPV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</si>
  <si>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</si>
  <si>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</si>
  <si>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</si>
  <si>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</si>
  <si>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</si>
  <si>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</si>
  <si>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</si>
  <si>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</si>
  <si>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</si>
  <si>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Relé 230V 3xNO+NC</t>
  </si>
  <si>
    <t>Relé 230V 1xNO+NC</t>
  </si>
  <si>
    <t>Svorka řadová 2,5mm2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</si>
  <si>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</si>
  <si>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</si>
  <si>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</si>
  <si>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</si>
  <si>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</si>
  <si>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</si>
  <si>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</si>
  <si>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</si>
  <si>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</si>
  <si>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</si>
  <si>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</si>
  <si>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</si>
  <si>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</si>
  <si>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</si>
  <si>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</si>
  <si>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</si>
  <si>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</si>
  <si>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</si>
  <si>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</si>
  <si>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</si>
  <si>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</si>
  <si>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</si>
  <si>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</si>
  <si>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</si>
  <si>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</si>
  <si>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</si>
  <si>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</si>
  <si>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</si>
  <si>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</si>
  <si>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</si>
  <si>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</si>
  <si>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</si>
  <si>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</si>
  <si>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</si>
  <si>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</si>
  <si>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</si>
  <si>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</si>
  <si>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</si>
  <si>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Vedlejší náklady konstrukce a stavba</t>
  </si>
  <si>
    <t>Příslušenství pro připojení baterií (kabely silové, komunikační kabely, spojky, šrouby, atp.)</t>
  </si>
  <si>
    <t>Vysílač + přijímač pro dálkový přenos signálu HDO, 230V AC</t>
  </si>
  <si>
    <t>Podpěra žlabu na plochou střechu</t>
  </si>
  <si>
    <t>Konstrukce zámečnické</t>
  </si>
  <si>
    <t>Jistič 200A/3</t>
  </si>
  <si>
    <t>Stykač 180A, 3xNO, + pomocné kontakty 1xNO, 1xNC</t>
  </si>
  <si>
    <t>Svorka řadová 35mm2</t>
  </si>
  <si>
    <t>Jistič B80/3</t>
  </si>
  <si>
    <t>Střídač hybridní trojfázový 50kW</t>
  </si>
  <si>
    <t>Baterie 50kWh, součást hybridního střídače</t>
  </si>
  <si>
    <t>Smartmeter pro nepřímé měření, výstup RS485</t>
  </si>
  <si>
    <t>CYKY-J 5x35</t>
  </si>
  <si>
    <t>Tyč ocelová HEB 180, S235JR</t>
  </si>
  <si>
    <t>Trubka bezešvá hladká 11 353.0, rozměr 152,0 x 10,0 mm</t>
  </si>
  <si>
    <t xml:space="preserve">Dispečerské řízení komplet - dokumentace + jednotka </t>
  </si>
  <si>
    <t xml:space="preserve">Soubor </t>
  </si>
  <si>
    <t>Rozvaděč R-FVE-DC 1-13</t>
  </si>
  <si>
    <t>Rozvaděč R-FVE-DC 1.1-13.1</t>
  </si>
  <si>
    <t>Dveře protipožární jednokřídlové 80 x 197 cm, EI 30</t>
  </si>
  <si>
    <t>Tyč ocelová HEB 120, S235JR</t>
  </si>
  <si>
    <r>
      <t>Konstrukce pod panel jih 10</t>
    </r>
    <r>
      <rPr>
        <sz val="9"/>
        <color rgb="FF000000"/>
        <rFont val="Calibri"/>
        <family val="2"/>
        <charset val="238"/>
      </rPr>
      <t>°</t>
    </r>
  </si>
  <si>
    <t>Kabel CYKY-J 4x185</t>
  </si>
  <si>
    <t>Lisovací oko 185x12</t>
  </si>
  <si>
    <t>Lisovací oko 185x10</t>
  </si>
  <si>
    <t>Smršťovací fólie s lepidlem pro vodič CY 185</t>
  </si>
  <si>
    <t>Pojistka PLN1 400A gG</t>
  </si>
  <si>
    <t>Pojistkový trojfázový odpojovač 400A pro pojistky PLN1</t>
  </si>
  <si>
    <t>Montáž kabel Cu plný kulatý žíla 4x185 mm2 pokládka v kaelovém kanále</t>
  </si>
  <si>
    <t>Ukončení kabelu CYKY-J 4x185, zapojení</t>
  </si>
  <si>
    <t>ŽZ Víko kabelového žlabu 300</t>
  </si>
  <si>
    <t>ŽZ Nosník žlabu 300</t>
  </si>
  <si>
    <t>ŽZ Kabelový žlab plný neperforovaný 300/50</t>
  </si>
  <si>
    <t>Instalace FVE na střechu ZŠ Šrámkova 4</t>
  </si>
  <si>
    <t>Šrámkova 4, 746 01 Opava</t>
  </si>
  <si>
    <t>Stavba a konstrukce, střecha</t>
  </si>
  <si>
    <t xml:space="preserve">Opravy střechy - zpracováno na základě dodaných podkladových materiálů, zpracovaných investorem </t>
  </si>
  <si>
    <t>bm</t>
  </si>
  <si>
    <t>Lokální opravy atik r.š. 1000mm výšky 500mm, včetně systémových doplňků</t>
  </si>
  <si>
    <t>Opravy VZT komínků a vpustí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</si>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</sst>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29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6" xfId="0" applyFont="1" applyBorder="1" applyAlignment="1" applyProtection="1">
      <alignment horizontal="center"/>
      <protection locked="0"/>
    </xf>
    <xf numFmtId="169" fontId="9" fillId="0" borderId="6" xfId="0" applyNumberFormat="1" applyFont="1" applyBorder="1"/>
    <xf numFmtId="0" fontId="31" fillId="0" borderId="6" xfId="0" applyFont="1" applyBorder="1" applyAlignment="1">
      <alignment horizontal="center" vertical="center"/>
    </xf>
    <xf numFmtId="0" fontId="31" fillId="0" borderId="6" xfId="0" applyFont="1" applyBorder="1" applyAlignment="1">
      <alignment vertical="center" wrapText="1"/>
    </xf>
    <xf numFmtId="0" fontId="31" fillId="0" borderId="6" xfId="0" applyFont="1" applyBorder="1" applyAlignment="1">
      <alignment horizontal="center" vertical="center" wrapText="1"/>
    </xf>
    <xf numFmtId="166" fontId="31" fillId="0" borderId="6" xfId="0" applyNumberFormat="1" applyFont="1" applyBorder="1" applyAlignment="1">
      <alignment horizontal="center" vertical="center"/>
    </xf>
    <xf numFmtId="169" fontId="32" fillId="0" borderId="6" xfId="0" applyNumberFormat="1" applyFont="1" applyBorder="1" applyAlignment="1">
      <alignment horizontal="center" vertical="center"/>
    </xf>
    <xf numFmtId="169" fontId="3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9" fontId="21" fillId="0" borderId="6" xfId="0" applyNumberFormat="1" applyFont="1" applyBorder="1" applyAlignment="1">
      <alignment horizontal="center" vertical="center"/>
    </xf>
    <xf numFmtId="169" fontId="19" fillId="0" borderId="6" xfId="0" applyNumberFormat="1" applyFont="1" applyBorder="1"/>
    <xf numFmtId="0" fontId="21" fillId="0" borderId="6" xfId="0" applyFont="1" applyBorder="1" applyAlignment="1">
      <alignment horizontal="left"/>
    </xf>
    <xf numFmtId="10" fontId="21" fillId="0" borderId="6" xfId="0" applyNumberFormat="1" applyFont="1" applyBorder="1" applyAlignment="1">
      <alignment horizontal="center" vertical="center"/>
    </xf>
    <xf numFmtId="0" fontId="19" fillId="0" borderId="13" xfId="2" applyFont="1" applyFill="1" applyBorder="1" applyAlignment="1">
      <alignment horizontal="center" vertical="center"/>
    </xf>
    <xf numFmtId="0" fontId="20" fillId="0" borderId="13" xfId="2" applyFont="1" applyFill="1" applyBorder="1"/>
    <xf numFmtId="0" fontId="20" fillId="0" borderId="13" xfId="2" applyFont="1" applyFill="1" applyBorder="1" applyAlignment="1">
      <alignment horizontal="center" vertical="center"/>
    </xf>
    <xf numFmtId="165" fontId="20" fillId="0" borderId="13" xfId="2" applyNumberFormat="1" applyFont="1" applyFill="1" applyBorder="1" applyAlignment="1">
      <alignment horizontal="center" vertical="center"/>
    </xf>
    <xf numFmtId="44" fontId="20" fillId="0" borderId="13" xfId="1" applyFont="1" applyFill="1" applyBorder="1" applyAlignment="1" applyProtection="1">
      <alignment horizontal="center" vertical="center"/>
      <protection locked="0"/>
    </xf>
    <xf numFmtId="164" fontId="19" fillId="0" borderId="13" xfId="2" applyNumberFormat="1" applyFont="1" applyFill="1" applyBorder="1" applyAlignment="1">
      <alignment horizontal="right" vertical="center"/>
    </xf>
    <xf numFmtId="168" fontId="2" fillId="0" borderId="0" xfId="2" applyNumberFormat="1"/>
    <xf numFmtId="169" fontId="0" fillId="0" borderId="0" xfId="0" applyNumberFormat="1"/>
    <xf numFmtId="164" fontId="12" fillId="0" borderId="0" xfId="2" applyNumberFormat="1" applyFont="1"/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sheetPr>
    <pageSetUpPr fitToPage="1"/>
  </sheetPr>
  <dimension ref="A1:F22"/>
  <sheetViews>
    <sheetView view="pageBreakPreview" zoomScaleNormal="100" zoomScaleSheetLayoutView="100" workbookViewId="0">
      <selection activeCell="D16" sqref="D16"/>
    </sheetView>
  </sheetViews>
  <sheetFormatPr defaultColWidth="8.7109375" defaultRowHeight="15"/>
  <cols>
    <col min="1" max="1" width="11.85546875" customWidth="1"/>
    <col min="2" max="2" width="46.7109375" bestFit="1" customWidth="1"/>
    <col min="3" max="4" width="15.42578125" bestFit="1" customWidth="1"/>
    <col min="5" max="5" width="22.42578125" customWidth="1"/>
    <col min="6" max="6" width="15.5703125" customWidth="1"/>
  </cols>
  <sheetData>
    <row r="1" spans="1:6" ht="18">
      <c r="A1" s="89" t="s">
        <v>54</v>
      </c>
      <c r="B1" s="1"/>
      <c r="C1" s="1"/>
      <c r="D1" s="1"/>
      <c r="E1" s="1"/>
      <c r="F1" s="75"/>
    </row>
    <row r="2" spans="1:6">
      <c r="A2" s="1"/>
      <c r="B2" s="1"/>
      <c r="C2" s="1"/>
      <c r="D2" s="1"/>
      <c r="E2" s="1"/>
      <c r="F2" s="75"/>
    </row>
    <row r="3" spans="1:6">
      <c r="A3" s="90" t="s">
        <v>55</v>
      </c>
      <c r="B3" s="1" t="s">
        <v>216</v>
      </c>
      <c r="D3" s="1"/>
      <c r="E3" s="1"/>
      <c r="F3" s="75"/>
    </row>
    <row r="4" spans="1:6">
      <c r="A4" s="1"/>
      <c r="B4" s="1"/>
      <c r="D4" s="1"/>
      <c r="E4" s="1"/>
      <c r="F4" s="75"/>
    </row>
    <row r="5" spans="1:6">
      <c r="A5" s="90" t="s">
        <v>56</v>
      </c>
      <c r="B5" s="91" t="s">
        <v>217</v>
      </c>
      <c r="D5" s="1"/>
      <c r="E5" s="92" t="s">
        <v>57</v>
      </c>
      <c r="F5" s="93">
        <v>45323</v>
      </c>
    </row>
    <row r="6" spans="1:6" ht="25.5">
      <c r="A6" s="90" t="s">
        <v>58</v>
      </c>
      <c r="B6" s="91" t="s">
        <v>128</v>
      </c>
      <c r="D6" s="1"/>
      <c r="E6" s="92" t="s">
        <v>59</v>
      </c>
      <c r="F6" s="94" t="s">
        <v>60</v>
      </c>
    </row>
    <row r="7" spans="1:6" ht="25.5">
      <c r="A7" s="90"/>
      <c r="B7" s="227"/>
      <c r="C7" s="227"/>
      <c r="D7" s="227"/>
      <c r="E7" s="92" t="s">
        <v>61</v>
      </c>
      <c r="F7" s="94" t="s">
        <v>60</v>
      </c>
    </row>
    <row r="8" spans="1:6">
      <c r="A8" s="90" t="s">
        <v>122</v>
      </c>
      <c r="B8" s="142"/>
      <c r="C8" s="142"/>
      <c r="D8" s="142"/>
      <c r="E8" s="92"/>
      <c r="F8" s="94"/>
    </row>
    <row r="9" spans="1:6">
      <c r="A9" s="90" t="s">
        <v>123</v>
      </c>
      <c r="B9" s="142"/>
      <c r="C9" s="142"/>
      <c r="D9" s="142"/>
      <c r="E9" s="92"/>
      <c r="F9" s="94"/>
    </row>
    <row r="10" spans="1:6">
      <c r="A10" s="90" t="s">
        <v>124</v>
      </c>
      <c r="B10" s="142"/>
      <c r="C10" s="142"/>
      <c r="D10" s="142"/>
      <c r="E10" s="92"/>
      <c r="F10" s="94"/>
    </row>
    <row r="11" spans="1:6" ht="26.25" thickBot="1">
      <c r="A11" s="198" t="s">
        <v>125</v>
      </c>
      <c r="B11" s="142"/>
      <c r="C11" s="142"/>
      <c r="D11" s="142"/>
      <c r="E11" s="92"/>
      <c r="F11" s="94"/>
    </row>
    <row r="12" spans="1:6" ht="15.7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</row>
    <row r="13" spans="1:6">
      <c r="B13" s="95" t="s">
        <v>65</v>
      </c>
      <c r="C13" s="96">
        <f>Přívod!F4</f>
        <v>0</v>
      </c>
      <c r="D13" s="96">
        <f>Přívod!F14</f>
        <v>0</v>
      </c>
      <c r="E13" s="97">
        <f>Přívod!F2</f>
        <v>0</v>
      </c>
    </row>
    <row r="14" spans="1:6">
      <c r="B14" s="98" t="s">
        <v>200</v>
      </c>
      <c r="C14" s="99">
        <f>SUM('Rozvaděč RDC 1-13'!G5:G20)</f>
        <v>0</v>
      </c>
      <c r="D14" s="99">
        <f>SUM('Rozvaděč RDC 1-13'!H5:H20)+'Rozvaděč RDC 1-13'!I21+'Rozvaděč RDC 1-13'!I22+'Rozvaděč RDC 1-13'!I23</f>
        <v>0</v>
      </c>
      <c r="E14" s="97">
        <f t="shared" ref="E14:E18" si="0">D14+C14</f>
        <v>0</v>
      </c>
    </row>
    <row r="15" spans="1:6">
      <c r="B15" s="98" t="s">
        <v>201</v>
      </c>
      <c r="C15" s="99">
        <f>SUM('Rozvaděč RDC 1.1 - 13.1'!G5:G20)</f>
        <v>0</v>
      </c>
      <c r="D15" s="99">
        <f>SUM('Rozvaděč RDC 1.1 - 13.1'!H5:H20)+'Rozvaděč RDC 1.1 - 13.1'!I21+'Rozvaděč RDC 1.1 - 13.1'!I22+'Rozvaděč RDC 1.1 - 13.1'!I23</f>
        <v>0</v>
      </c>
      <c r="E15" s="97">
        <f t="shared" ref="E15" si="1">D15+C15</f>
        <v>0</v>
      </c>
    </row>
    <row r="16" spans="1:6">
      <c r="B16" s="98" t="s">
        <v>106</v>
      </c>
      <c r="C16" s="99">
        <f>SUM('Rozvaděč R-FVE-AC'!G5:G40)</f>
        <v>0</v>
      </c>
      <c r="D16" s="99">
        <f>SUM('Rozvaděč R-FVE-AC'!H5:H40)+SUM('Rozvaděč R-FVE-AC'!I41:I43)</f>
        <v>0</v>
      </c>
      <c r="E16" s="97">
        <f>D16+C16</f>
        <v>0</v>
      </c>
    </row>
    <row r="17" spans="2:5">
      <c r="B17" s="98" t="s">
        <v>94</v>
      </c>
      <c r="C17" s="99">
        <f>SUM('Trasy vedení'!G5:G15)</f>
        <v>0</v>
      </c>
      <c r="D17" s="99">
        <f>SUM('Trasy vedení'!H5:H19)</f>
        <v>0</v>
      </c>
      <c r="E17" s="97">
        <f t="shared" si="0"/>
        <v>0</v>
      </c>
    </row>
    <row r="18" spans="2:5">
      <c r="B18" s="189" t="s">
        <v>118</v>
      </c>
      <c r="C18" s="99">
        <f>SUM('FVE Položky'!G6:G30)</f>
        <v>0</v>
      </c>
      <c r="D18" s="99">
        <f>SUM('FVE Položky'!H6:H35)</f>
        <v>0</v>
      </c>
      <c r="E18" s="97">
        <f t="shared" si="0"/>
        <v>0</v>
      </c>
    </row>
    <row r="19" spans="2:5">
      <c r="B19" s="189" t="s">
        <v>218</v>
      </c>
      <c r="C19" s="99"/>
      <c r="D19" s="99"/>
      <c r="E19" s="97">
        <f>'Stavba a konstrukce'!E2</f>
        <v>0</v>
      </c>
    </row>
    <row r="20" spans="2:5">
      <c r="B20" s="98" t="s">
        <v>66</v>
      </c>
      <c r="C20" s="99"/>
      <c r="D20" s="99"/>
      <c r="E20" s="100">
        <f>'Ostatní položky'!F2</f>
        <v>0</v>
      </c>
    </row>
    <row r="21" spans="2:5">
      <c r="B21" s="98" t="s">
        <v>223</v>
      </c>
      <c r="C21" s="99"/>
      <c r="D21" s="99"/>
      <c r="E21" s="100">
        <f>SUM(E13:E20)</f>
        <v>0</v>
      </c>
    </row>
    <row r="22" spans="2:5" ht="16.5" thickBot="1">
      <c r="B22" s="101" t="s">
        <v>15</v>
      </c>
      <c r="C22" s="102"/>
      <c r="D22" s="102"/>
      <c r="E22" s="103">
        <f>E21*0.8</f>
        <v>0</v>
      </c>
    </row>
  </sheetData>
  <mergeCells count="1">
    <mergeCell ref="B7:D7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3"/>
  <sheetViews>
    <sheetView view="pageBreakPreview" zoomScale="115" zoomScaleNormal="100" zoomScaleSheetLayoutView="115" workbookViewId="0">
      <selection activeCell="C31" sqref="C31"/>
    </sheetView>
  </sheetViews>
  <sheetFormatPr defaultRowHeight="15"/>
  <cols>
    <col min="1" max="1" width="8.5703125" style="5" customWidth="1"/>
    <col min="2" max="2" width="31.5703125" style="158" customWidth="1"/>
    <col min="3" max="3" width="8.5703125" style="5" customWidth="1"/>
    <col min="4" max="4" width="10.7109375" style="5" customWidth="1"/>
    <col min="5" max="5" width="13.28515625" style="40" customWidth="1"/>
    <col min="6" max="6" width="15.85546875" style="5" bestFit="1" customWidth="1"/>
    <col min="7" max="8" width="8.5703125" style="5" customWidth="1"/>
    <col min="9" max="9" width="10.28515625" style="5" customWidth="1"/>
    <col min="10" max="1024" width="8.5703125" style="5" customWidth="1"/>
  </cols>
  <sheetData>
    <row r="1" spans="1:9" ht="24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28"/>
      <c r="I1" s="228"/>
    </row>
    <row r="2" spans="1:9" ht="15.75">
      <c r="A2" s="6" t="s">
        <v>15</v>
      </c>
      <c r="B2" s="154"/>
      <c r="C2" s="7"/>
      <c r="D2" s="7"/>
      <c r="E2" s="8"/>
      <c r="F2" s="9">
        <f>F4+F14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SUM(F5:F12)</f>
        <v>0</v>
      </c>
      <c r="H4" s="10"/>
      <c r="I4" s="10"/>
    </row>
    <row r="5" spans="1:9">
      <c r="A5" s="20" t="s">
        <v>17</v>
      </c>
      <c r="B5" s="41" t="s">
        <v>205</v>
      </c>
      <c r="C5" s="20" t="s">
        <v>19</v>
      </c>
      <c r="D5" s="21">
        <v>30</v>
      </c>
      <c r="E5" s="22"/>
      <c r="F5" s="23">
        <f t="shared" ref="F5:F10" si="0">E5*D5</f>
        <v>0</v>
      </c>
      <c r="H5" s="10"/>
      <c r="I5" s="10"/>
    </row>
    <row r="6" spans="1:9">
      <c r="A6" s="20" t="s">
        <v>17</v>
      </c>
      <c r="B6" s="41" t="s">
        <v>206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207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.75">
      <c r="A8" s="20" t="s">
        <v>17</v>
      </c>
      <c r="B8" s="41" t="s">
        <v>208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.75">
      <c r="A9" s="20" t="s">
        <v>17</v>
      </c>
      <c r="B9" s="41" t="s">
        <v>210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209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24" t="s">
        <v>21</v>
      </c>
      <c r="C11" s="25"/>
      <c r="D11" s="27">
        <v>0.1</v>
      </c>
      <c r="E11" s="22">
        <f>SUM(F5:F8)</f>
        <v>0</v>
      </c>
      <c r="F11" s="23">
        <f>E11*0.1</f>
        <v>0</v>
      </c>
      <c r="H11" s="10"/>
      <c r="I11" s="10"/>
    </row>
    <row r="12" spans="1:9">
      <c r="A12" s="20" t="s">
        <v>17</v>
      </c>
      <c r="B12" s="24" t="s">
        <v>22</v>
      </c>
      <c r="C12" s="25"/>
      <c r="D12" s="27">
        <v>0.03</v>
      </c>
      <c r="E12" s="22">
        <f>SUM(F5:F10)</f>
        <v>0</v>
      </c>
      <c r="F12" s="23">
        <f>E12*D12</f>
        <v>0</v>
      </c>
      <c r="H12" s="10"/>
      <c r="I12" s="10"/>
    </row>
    <row r="13" spans="1:9">
      <c r="A13" s="20"/>
      <c r="B13" s="24"/>
      <c r="C13" s="25"/>
      <c r="D13" s="26"/>
      <c r="E13" s="28"/>
      <c r="F13" s="29"/>
      <c r="H13" s="10"/>
      <c r="I13" s="10"/>
    </row>
    <row r="14" spans="1:9">
      <c r="A14" s="30" t="s">
        <v>23</v>
      </c>
      <c r="B14" s="31" t="s">
        <v>24</v>
      </c>
      <c r="C14" s="32"/>
      <c r="D14" s="33"/>
      <c r="E14" s="34"/>
      <c r="F14" s="35">
        <f>SUM(F15:F18)+F20+F21+F19</f>
        <v>0</v>
      </c>
      <c r="H14" s="10"/>
      <c r="I14" s="10"/>
    </row>
    <row r="15" spans="1:9" ht="24.75">
      <c r="A15" s="20" t="s">
        <v>25</v>
      </c>
      <c r="B15" s="157" t="s">
        <v>211</v>
      </c>
      <c r="C15" s="25" t="s">
        <v>19</v>
      </c>
      <c r="D15" s="26">
        <v>30</v>
      </c>
      <c r="E15" s="28"/>
      <c r="F15" s="29">
        <f t="shared" ref="F15:F21" si="1">E15*D15</f>
        <v>0</v>
      </c>
      <c r="H15" s="10"/>
      <c r="I15" s="10"/>
    </row>
    <row r="16" spans="1:9" ht="24.75">
      <c r="A16" s="20" t="s">
        <v>25</v>
      </c>
      <c r="B16" s="157" t="s">
        <v>212</v>
      </c>
      <c r="C16" s="25" t="s">
        <v>39</v>
      </c>
      <c r="D16" s="26">
        <v>1</v>
      </c>
      <c r="E16" s="28"/>
      <c r="F16" s="29">
        <f t="shared" si="1"/>
        <v>0</v>
      </c>
      <c r="H16" s="10"/>
      <c r="I16" s="10"/>
    </row>
    <row r="17" spans="1:9" ht="24.75">
      <c r="A17" s="20" t="s">
        <v>25</v>
      </c>
      <c r="B17" s="157" t="s">
        <v>129</v>
      </c>
      <c r="C17" s="25" t="s">
        <v>26</v>
      </c>
      <c r="D17" s="26">
        <v>1</v>
      </c>
      <c r="E17" s="28"/>
      <c r="F17" s="29">
        <f t="shared" si="1"/>
        <v>0</v>
      </c>
      <c r="H17" s="10"/>
      <c r="I17" s="10"/>
    </row>
    <row r="18" spans="1:9" ht="24.75">
      <c r="A18" s="20" t="s">
        <v>25</v>
      </c>
      <c r="B18" s="157" t="s">
        <v>130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>
      <c r="A19" s="20" t="s">
        <v>25</v>
      </c>
      <c r="B19" s="157" t="s">
        <v>27</v>
      </c>
      <c r="C19" s="36"/>
      <c r="D19" s="37">
        <v>0.03</v>
      </c>
      <c r="E19" s="38">
        <f>SUM(F15:F18)</f>
        <v>0</v>
      </c>
      <c r="F19" s="39">
        <f t="shared" si="1"/>
        <v>0</v>
      </c>
      <c r="H19" s="10"/>
      <c r="I19" s="10"/>
    </row>
    <row r="20" spans="1:9">
      <c r="A20" s="20" t="s">
        <v>25</v>
      </c>
      <c r="B20" s="41" t="s">
        <v>29</v>
      </c>
      <c r="C20" s="20"/>
      <c r="D20" s="27">
        <v>4.4999999999999998E-2</v>
      </c>
      <c r="E20" s="42">
        <f>SUM(F5:F10)</f>
        <v>0</v>
      </c>
      <c r="F20" s="29">
        <f t="shared" si="1"/>
        <v>0</v>
      </c>
    </row>
    <row r="21" spans="1:9">
      <c r="A21" s="20" t="s">
        <v>25</v>
      </c>
      <c r="B21" s="41" t="s">
        <v>30</v>
      </c>
      <c r="C21" s="20"/>
      <c r="D21" s="27">
        <v>0.03</v>
      </c>
      <c r="E21" s="42">
        <f>SUM(F5:F10)</f>
        <v>0</v>
      </c>
      <c r="F21" s="29">
        <f t="shared" si="1"/>
        <v>0</v>
      </c>
    </row>
    <row r="23" spans="1:9">
      <c r="F23" s="222"/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5"/>
  <sheetViews>
    <sheetView view="pageBreakPreview" zoomScale="115" zoomScaleNormal="100" zoomScaleSheetLayoutView="115" workbookViewId="0">
      <selection activeCell="G20" sqref="G20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80</v>
      </c>
      <c r="C5" s="83" t="s">
        <v>26</v>
      </c>
      <c r="D5" s="152">
        <v>13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81</v>
      </c>
      <c r="C6" s="83" t="s">
        <v>26</v>
      </c>
      <c r="D6" s="152">
        <v>26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82</v>
      </c>
      <c r="C7" s="83" t="s">
        <v>26</v>
      </c>
      <c r="D7" s="152">
        <v>26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83</v>
      </c>
      <c r="C8" s="180" t="s">
        <v>26</v>
      </c>
      <c r="D8" s="181">
        <v>52</v>
      </c>
      <c r="E8" s="182"/>
      <c r="F8" s="182"/>
      <c r="G8" s="85">
        <f t="shared" ref="G8" si="3">E8*D8</f>
        <v>0</v>
      </c>
      <c r="H8" s="85">
        <f t="shared" ref="H8" si="4">F8*D8</f>
        <v>0</v>
      </c>
      <c r="I8" s="153">
        <f t="shared" ref="I8" si="5">H8+G8</f>
        <v>0</v>
      </c>
    </row>
    <row r="9" spans="1:9">
      <c r="A9" s="80" t="s">
        <v>51</v>
      </c>
      <c r="B9" s="129" t="s">
        <v>84</v>
      </c>
      <c r="C9" s="83" t="s">
        <v>26</v>
      </c>
      <c r="D9" s="152">
        <v>26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85</v>
      </c>
      <c r="C10" s="83" t="s">
        <v>26</v>
      </c>
      <c r="D10" s="152">
        <v>26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86</v>
      </c>
      <c r="C11" s="83" t="s">
        <v>26</v>
      </c>
      <c r="D11" s="152">
        <v>13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87</v>
      </c>
      <c r="C12" s="83" t="s">
        <v>26</v>
      </c>
      <c r="D12" s="152">
        <v>26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88</v>
      </c>
      <c r="C13" s="83" t="s">
        <v>26</v>
      </c>
      <c r="D13" s="152">
        <v>130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90</v>
      </c>
      <c r="C14" s="180" t="s">
        <v>26</v>
      </c>
      <c r="D14" s="181">
        <v>26</v>
      </c>
      <c r="E14" s="182"/>
      <c r="F14" s="182"/>
      <c r="G14" s="182">
        <f t="shared" si="0"/>
        <v>0</v>
      </c>
      <c r="H14" s="85">
        <f t="shared" ref="H14:H15" si="6">F14*D14</f>
        <v>0</v>
      </c>
      <c r="I14" s="153">
        <f t="shared" ref="I14:I15" si="7">H14+G14</f>
        <v>0</v>
      </c>
    </row>
    <row r="15" spans="1:9">
      <c r="A15" s="80" t="s">
        <v>51</v>
      </c>
      <c r="B15" s="129" t="s">
        <v>89</v>
      </c>
      <c r="C15" s="83" t="s">
        <v>26</v>
      </c>
      <c r="D15" s="152">
        <v>26</v>
      </c>
      <c r="E15" s="85"/>
      <c r="F15" s="85"/>
      <c r="G15" s="85">
        <f t="shared" si="0"/>
        <v>0</v>
      </c>
      <c r="H15" s="85">
        <f t="shared" si="6"/>
        <v>0</v>
      </c>
      <c r="I15" s="153">
        <f t="shared" si="7"/>
        <v>0</v>
      </c>
    </row>
    <row r="16" spans="1:9">
      <c r="A16" s="80" t="s">
        <v>51</v>
      </c>
      <c r="B16" s="129" t="s">
        <v>91</v>
      </c>
      <c r="C16" s="83" t="s">
        <v>26</v>
      </c>
      <c r="D16" s="152">
        <v>13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131</v>
      </c>
      <c r="C17" s="180" t="s">
        <v>26</v>
      </c>
      <c r="D17" s="181">
        <v>104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92</v>
      </c>
      <c r="C18" s="83" t="s">
        <v>26</v>
      </c>
      <c r="D18" s="152">
        <v>52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13</v>
      </c>
      <c r="E19" s="85"/>
      <c r="F19" s="85"/>
      <c r="G19" s="85">
        <f t="shared" ref="G19:G20" si="8">E19*D19</f>
        <v>0</v>
      </c>
      <c r="H19" s="85">
        <f t="shared" ref="H19:H20" si="9">F19*D19</f>
        <v>0</v>
      </c>
      <c r="I19" s="153">
        <f>H19+G19</f>
        <v>0</v>
      </c>
    </row>
    <row r="20" spans="1:9" ht="36">
      <c r="A20" s="80"/>
      <c r="B20" s="87" t="s">
        <v>72</v>
      </c>
      <c r="C20" s="83" t="s">
        <v>39</v>
      </c>
      <c r="D20" s="152">
        <v>13</v>
      </c>
      <c r="E20" s="85"/>
      <c r="F20" s="85"/>
      <c r="G20" s="85">
        <f t="shared" si="8"/>
        <v>0</v>
      </c>
      <c r="H20" s="85">
        <f t="shared" si="9"/>
        <v>0</v>
      </c>
      <c r="I20" s="153">
        <f>H20+G20</f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  <row r="25" spans="1:9">
      <c r="I25" s="22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5"/>
  <sheetViews>
    <sheetView view="pageBreakPreview" zoomScale="115" zoomScaleNormal="100" zoomScaleSheetLayoutView="115" workbookViewId="0">
      <selection activeCell="F22" sqref="F22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80</v>
      </c>
      <c r="C5" s="83" t="s">
        <v>26</v>
      </c>
      <c r="D5" s="152">
        <v>13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81</v>
      </c>
      <c r="C6" s="83" t="s">
        <v>26</v>
      </c>
      <c r="D6" s="152">
        <v>26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82</v>
      </c>
      <c r="C7" s="83" t="s">
        <v>26</v>
      </c>
      <c r="D7" s="152">
        <v>26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132</v>
      </c>
      <c r="C8" s="180" t="s">
        <v>26</v>
      </c>
      <c r="D8" s="181">
        <v>52</v>
      </c>
      <c r="E8" s="182"/>
      <c r="F8" s="182"/>
      <c r="G8" s="85">
        <f t="shared" si="0"/>
        <v>0</v>
      </c>
      <c r="H8" s="85">
        <f t="shared" si="1"/>
        <v>0</v>
      </c>
      <c r="I8" s="153">
        <f t="shared" si="2"/>
        <v>0</v>
      </c>
    </row>
    <row r="9" spans="1:9">
      <c r="A9" s="80" t="s">
        <v>51</v>
      </c>
      <c r="B9" s="129" t="s">
        <v>84</v>
      </c>
      <c r="C9" s="83" t="s">
        <v>26</v>
      </c>
      <c r="D9" s="152">
        <v>26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85</v>
      </c>
      <c r="C10" s="83" t="s">
        <v>26</v>
      </c>
      <c r="D10" s="152">
        <v>26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86</v>
      </c>
      <c r="C11" s="83" t="s">
        <v>26</v>
      </c>
      <c r="D11" s="152">
        <v>13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87</v>
      </c>
      <c r="C12" s="83" t="s">
        <v>26</v>
      </c>
      <c r="D12" s="152">
        <v>26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88</v>
      </c>
      <c r="C13" s="83" t="s">
        <v>26</v>
      </c>
      <c r="D13" s="152">
        <v>130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90</v>
      </c>
      <c r="C14" s="180" t="s">
        <v>26</v>
      </c>
      <c r="D14" s="181">
        <v>26</v>
      </c>
      <c r="E14" s="182"/>
      <c r="F14" s="182"/>
      <c r="G14" s="182">
        <f t="shared" si="0"/>
        <v>0</v>
      </c>
      <c r="H14" s="85">
        <f t="shared" si="1"/>
        <v>0</v>
      </c>
      <c r="I14" s="153">
        <f t="shared" si="2"/>
        <v>0</v>
      </c>
    </row>
    <row r="15" spans="1:9">
      <c r="A15" s="80" t="s">
        <v>51</v>
      </c>
      <c r="B15" s="129" t="s">
        <v>89</v>
      </c>
      <c r="C15" s="83" t="s">
        <v>26</v>
      </c>
      <c r="D15" s="152">
        <v>26</v>
      </c>
      <c r="E15" s="85"/>
      <c r="F15" s="85"/>
      <c r="G15" s="85">
        <f t="shared" si="0"/>
        <v>0</v>
      </c>
      <c r="H15" s="85">
        <f t="shared" si="1"/>
        <v>0</v>
      </c>
      <c r="I15" s="153">
        <f t="shared" si="2"/>
        <v>0</v>
      </c>
    </row>
    <row r="16" spans="1:9">
      <c r="A16" s="80" t="s">
        <v>51</v>
      </c>
      <c r="B16" s="129" t="s">
        <v>91</v>
      </c>
      <c r="C16" s="83" t="s">
        <v>26</v>
      </c>
      <c r="D16" s="152">
        <v>13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131</v>
      </c>
      <c r="C17" s="180" t="s">
        <v>26</v>
      </c>
      <c r="D17" s="181">
        <v>104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92</v>
      </c>
      <c r="C18" s="83" t="s">
        <v>26</v>
      </c>
      <c r="D18" s="152">
        <v>52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13</v>
      </c>
      <c r="E19" s="85"/>
      <c r="F19" s="85"/>
      <c r="G19" s="85">
        <f t="shared" ref="G19:G20" si="3">E19*D19</f>
        <v>0</v>
      </c>
      <c r="H19" s="85">
        <f t="shared" ref="H19:H20" si="4">F19*D19</f>
        <v>0</v>
      </c>
      <c r="I19" s="153">
        <f t="shared" ref="I19:I20" si="5">H19+G19</f>
        <v>0</v>
      </c>
    </row>
    <row r="20" spans="1:9" ht="36">
      <c r="A20" s="80"/>
      <c r="B20" s="87" t="s">
        <v>72</v>
      </c>
      <c r="C20" s="83" t="s">
        <v>39</v>
      </c>
      <c r="D20" s="152">
        <v>13</v>
      </c>
      <c r="E20" s="85"/>
      <c r="F20" s="85"/>
      <c r="G20" s="85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  <row r="25" spans="1:9">
      <c r="I25" s="223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6"/>
  <sheetViews>
    <sheetView view="pageBreakPreview" zoomScale="115" zoomScaleNormal="100" zoomScaleSheetLayoutView="115" workbookViewId="0">
      <selection activeCell="E29" sqref="E28:E29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199"/>
      <c r="B3" s="200" t="s">
        <v>16</v>
      </c>
      <c r="C3" s="201"/>
      <c r="D3" s="201"/>
      <c r="E3" s="201"/>
      <c r="F3" s="202"/>
      <c r="G3" s="202"/>
      <c r="H3" s="202"/>
      <c r="I3" s="203"/>
    </row>
    <row r="4" spans="1:9">
      <c r="A4" s="204" t="s">
        <v>51</v>
      </c>
      <c r="B4" s="205" t="s">
        <v>70</v>
      </c>
      <c r="C4" s="206"/>
      <c r="D4" s="207"/>
      <c r="E4" s="207"/>
      <c r="F4" s="208"/>
      <c r="G4" s="208"/>
      <c r="H4" s="208"/>
      <c r="I4" s="209">
        <f>SUM(I5:I43)</f>
        <v>0</v>
      </c>
    </row>
    <row r="5" spans="1:9" ht="24">
      <c r="A5" s="178" t="s">
        <v>51</v>
      </c>
      <c r="B5" s="179" t="s">
        <v>95</v>
      </c>
      <c r="C5" s="180" t="s">
        <v>26</v>
      </c>
      <c r="D5" s="181">
        <v>1</v>
      </c>
      <c r="E5" s="182"/>
      <c r="F5" s="182"/>
      <c r="G5" s="182">
        <f>E5*D5</f>
        <v>0</v>
      </c>
      <c r="H5" s="182">
        <f>F5*D5</f>
        <v>0</v>
      </c>
      <c r="I5" s="183">
        <f>H5+G5</f>
        <v>0</v>
      </c>
    </row>
    <row r="6" spans="1:9" ht="24">
      <c r="A6" s="178" t="s">
        <v>51</v>
      </c>
      <c r="B6" s="179" t="s">
        <v>99</v>
      </c>
      <c r="C6" s="180" t="s">
        <v>26</v>
      </c>
      <c r="D6" s="181">
        <v>1</v>
      </c>
      <c r="E6" s="182"/>
      <c r="F6" s="182"/>
      <c r="G6" s="182">
        <f t="shared" ref="G6:G39" si="0">E6*D6</f>
        <v>0</v>
      </c>
      <c r="H6" s="182">
        <f t="shared" ref="H6:H39" si="1">F6*D6</f>
        <v>0</v>
      </c>
      <c r="I6" s="183">
        <f t="shared" ref="I6:I39" si="2">H6+G6</f>
        <v>0</v>
      </c>
    </row>
    <row r="7" spans="1:9">
      <c r="A7" s="178" t="s">
        <v>51</v>
      </c>
      <c r="B7" s="179" t="s">
        <v>188</v>
      </c>
      <c r="C7" s="180" t="s">
        <v>26</v>
      </c>
      <c r="D7" s="181">
        <v>1</v>
      </c>
      <c r="E7" s="182"/>
      <c r="F7" s="182"/>
      <c r="G7" s="182">
        <f t="shared" si="0"/>
        <v>0</v>
      </c>
      <c r="H7" s="182">
        <f t="shared" si="1"/>
        <v>0</v>
      </c>
      <c r="I7" s="183">
        <f t="shared" si="2"/>
        <v>0</v>
      </c>
    </row>
    <row r="8" spans="1:9" ht="24">
      <c r="A8" s="178" t="s">
        <v>51</v>
      </c>
      <c r="B8" s="179" t="s">
        <v>133</v>
      </c>
      <c r="C8" s="180" t="s">
        <v>26</v>
      </c>
      <c r="D8" s="181">
        <v>1</v>
      </c>
      <c r="E8" s="182"/>
      <c r="F8" s="182"/>
      <c r="G8" s="182">
        <f t="shared" si="0"/>
        <v>0</v>
      </c>
      <c r="H8" s="182">
        <f t="shared" si="1"/>
        <v>0</v>
      </c>
      <c r="I8" s="183">
        <f t="shared" si="2"/>
        <v>0</v>
      </c>
    </row>
    <row r="9" spans="1:9" ht="24">
      <c r="A9" s="178" t="s">
        <v>51</v>
      </c>
      <c r="B9" s="179" t="s">
        <v>134</v>
      </c>
      <c r="C9" s="180" t="s">
        <v>26</v>
      </c>
      <c r="D9" s="181">
        <v>1</v>
      </c>
      <c r="E9" s="182"/>
      <c r="F9" s="182"/>
      <c r="G9" s="182">
        <f t="shared" si="0"/>
        <v>0</v>
      </c>
      <c r="H9" s="182">
        <f t="shared" si="1"/>
        <v>0</v>
      </c>
      <c r="I9" s="183">
        <f t="shared" si="2"/>
        <v>0</v>
      </c>
    </row>
    <row r="10" spans="1:9" ht="24">
      <c r="A10" s="178" t="s">
        <v>51</v>
      </c>
      <c r="B10" s="179" t="s">
        <v>135</v>
      </c>
      <c r="C10" s="180" t="s">
        <v>26</v>
      </c>
      <c r="D10" s="181">
        <v>1</v>
      </c>
      <c r="E10" s="182"/>
      <c r="F10" s="182"/>
      <c r="G10" s="182">
        <f t="shared" si="0"/>
        <v>0</v>
      </c>
      <c r="H10" s="182">
        <f t="shared" si="1"/>
        <v>0</v>
      </c>
      <c r="I10" s="183">
        <f t="shared" si="2"/>
        <v>0</v>
      </c>
    </row>
    <row r="11" spans="1:9" ht="24">
      <c r="A11" s="178" t="s">
        <v>51</v>
      </c>
      <c r="B11" s="179" t="s">
        <v>136</v>
      </c>
      <c r="C11" s="180" t="s">
        <v>26</v>
      </c>
      <c r="D11" s="181">
        <v>1</v>
      </c>
      <c r="E11" s="182"/>
      <c r="F11" s="182"/>
      <c r="G11" s="182">
        <f t="shared" si="0"/>
        <v>0</v>
      </c>
      <c r="H11" s="182">
        <f t="shared" si="1"/>
        <v>0</v>
      </c>
      <c r="I11" s="183">
        <f t="shared" si="2"/>
        <v>0</v>
      </c>
    </row>
    <row r="12" spans="1:9" ht="24">
      <c r="A12" s="178" t="s">
        <v>51</v>
      </c>
      <c r="B12" s="179" t="s">
        <v>137</v>
      </c>
      <c r="C12" s="180" t="s">
        <v>26</v>
      </c>
      <c r="D12" s="181">
        <v>1</v>
      </c>
      <c r="E12" s="182"/>
      <c r="F12" s="182"/>
      <c r="G12" s="182">
        <f t="shared" si="0"/>
        <v>0</v>
      </c>
      <c r="H12" s="182">
        <f t="shared" si="1"/>
        <v>0</v>
      </c>
      <c r="I12" s="183">
        <f t="shared" si="2"/>
        <v>0</v>
      </c>
    </row>
    <row r="13" spans="1:9">
      <c r="A13" s="178" t="s">
        <v>51</v>
      </c>
      <c r="B13" s="179" t="s">
        <v>96</v>
      </c>
      <c r="C13" s="180" t="s">
        <v>26</v>
      </c>
      <c r="D13" s="181">
        <v>3</v>
      </c>
      <c r="E13" s="182"/>
      <c r="F13" s="182"/>
      <c r="G13" s="182">
        <f t="shared" si="0"/>
        <v>0</v>
      </c>
      <c r="H13" s="182">
        <f t="shared" si="1"/>
        <v>0</v>
      </c>
      <c r="I13" s="183">
        <f t="shared" si="2"/>
        <v>0</v>
      </c>
    </row>
    <row r="14" spans="1:9" ht="24">
      <c r="A14" s="178" t="s">
        <v>51</v>
      </c>
      <c r="B14" s="179" t="s">
        <v>138</v>
      </c>
      <c r="C14" s="180"/>
      <c r="D14" s="181">
        <v>1</v>
      </c>
      <c r="E14" s="182"/>
      <c r="F14" s="182"/>
      <c r="G14" s="182">
        <f t="shared" si="0"/>
        <v>0</v>
      </c>
      <c r="H14" s="182">
        <f t="shared" si="1"/>
        <v>0</v>
      </c>
      <c r="I14" s="183">
        <f t="shared" si="2"/>
        <v>0</v>
      </c>
    </row>
    <row r="15" spans="1:9">
      <c r="A15" s="178" t="s">
        <v>51</v>
      </c>
      <c r="B15" s="179" t="s">
        <v>97</v>
      </c>
      <c r="C15" s="180" t="s">
        <v>26</v>
      </c>
      <c r="D15" s="181">
        <v>3</v>
      </c>
      <c r="E15" s="182"/>
      <c r="F15" s="182"/>
      <c r="G15" s="182">
        <f t="shared" si="0"/>
        <v>0</v>
      </c>
      <c r="H15" s="182">
        <f t="shared" si="1"/>
        <v>0</v>
      </c>
      <c r="I15" s="183">
        <f t="shared" si="2"/>
        <v>0</v>
      </c>
    </row>
    <row r="16" spans="1:9">
      <c r="A16" s="178" t="s">
        <v>51</v>
      </c>
      <c r="B16" s="179" t="s">
        <v>98</v>
      </c>
      <c r="C16" s="180" t="s">
        <v>26</v>
      </c>
      <c r="D16" s="181">
        <v>1</v>
      </c>
      <c r="E16" s="182"/>
      <c r="F16" s="182"/>
      <c r="G16" s="182">
        <f t="shared" si="0"/>
        <v>0</v>
      </c>
      <c r="H16" s="182">
        <f t="shared" si="1"/>
        <v>0</v>
      </c>
      <c r="I16" s="183">
        <f t="shared" si="2"/>
        <v>0</v>
      </c>
    </row>
    <row r="17" spans="1:9">
      <c r="A17" s="178" t="s">
        <v>51</v>
      </c>
      <c r="B17" s="210" t="s">
        <v>139</v>
      </c>
      <c r="C17" s="180" t="s">
        <v>26</v>
      </c>
      <c r="D17" s="181">
        <v>2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178" t="s">
        <v>51</v>
      </c>
      <c r="B18" s="179" t="s">
        <v>140</v>
      </c>
      <c r="C18" s="180" t="s">
        <v>26</v>
      </c>
      <c r="D18" s="181">
        <v>3</v>
      </c>
      <c r="E18" s="184"/>
      <c r="F18" s="182"/>
      <c r="G18" s="182">
        <f t="shared" si="0"/>
        <v>0</v>
      </c>
      <c r="H18" s="182">
        <f t="shared" si="1"/>
        <v>0</v>
      </c>
      <c r="I18" s="183">
        <f t="shared" si="2"/>
        <v>0</v>
      </c>
    </row>
    <row r="19" spans="1:9">
      <c r="A19" s="178" t="s">
        <v>51</v>
      </c>
      <c r="B19" s="179" t="s">
        <v>191</v>
      </c>
      <c r="C19" s="180" t="s">
        <v>26</v>
      </c>
      <c r="D19" s="181">
        <v>2</v>
      </c>
      <c r="E19" s="184"/>
      <c r="F19" s="182"/>
      <c r="G19" s="182">
        <f t="shared" si="0"/>
        <v>0</v>
      </c>
      <c r="H19" s="182">
        <f t="shared" si="1"/>
        <v>0</v>
      </c>
      <c r="I19" s="183">
        <f t="shared" si="2"/>
        <v>0</v>
      </c>
    </row>
    <row r="20" spans="1:9">
      <c r="A20" s="178" t="s">
        <v>51</v>
      </c>
      <c r="B20" s="179" t="s">
        <v>141</v>
      </c>
      <c r="C20" s="180" t="s">
        <v>26</v>
      </c>
      <c r="D20" s="181">
        <v>5</v>
      </c>
      <c r="E20" s="182"/>
      <c r="F20" s="182"/>
      <c r="G20" s="182">
        <f t="shared" si="0"/>
        <v>0</v>
      </c>
      <c r="H20" s="182">
        <f t="shared" si="1"/>
        <v>0</v>
      </c>
      <c r="I20" s="183">
        <f t="shared" si="2"/>
        <v>0</v>
      </c>
    </row>
    <row r="21" spans="1:9" ht="24">
      <c r="A21" s="178" t="s">
        <v>51</v>
      </c>
      <c r="B21" s="179" t="s">
        <v>189</v>
      </c>
      <c r="C21" s="180" t="s">
        <v>26</v>
      </c>
      <c r="D21" s="181">
        <v>1</v>
      </c>
      <c r="E21" s="182"/>
      <c r="F21" s="182"/>
      <c r="G21" s="182">
        <f t="shared" si="0"/>
        <v>0</v>
      </c>
      <c r="H21" s="182">
        <f t="shared" si="1"/>
        <v>0</v>
      </c>
      <c r="I21" s="183">
        <f t="shared" si="2"/>
        <v>0</v>
      </c>
    </row>
    <row r="22" spans="1:9">
      <c r="A22" s="178" t="s">
        <v>51</v>
      </c>
      <c r="B22" s="179" t="s">
        <v>142</v>
      </c>
      <c r="C22" s="180" t="s">
        <v>26</v>
      </c>
      <c r="D22" s="181">
        <v>1</v>
      </c>
      <c r="E22" s="182"/>
      <c r="F22" s="182"/>
      <c r="G22" s="182">
        <f t="shared" si="0"/>
        <v>0</v>
      </c>
      <c r="H22" s="182">
        <f t="shared" si="1"/>
        <v>0</v>
      </c>
      <c r="I22" s="183">
        <f t="shared" si="2"/>
        <v>0</v>
      </c>
    </row>
    <row r="23" spans="1:9">
      <c r="A23" s="178" t="s">
        <v>51</v>
      </c>
      <c r="B23" s="179" t="s">
        <v>143</v>
      </c>
      <c r="C23" s="180" t="s">
        <v>26</v>
      </c>
      <c r="D23" s="181">
        <v>1</v>
      </c>
      <c r="E23" s="182"/>
      <c r="F23" s="182"/>
      <c r="G23" s="182">
        <f t="shared" si="0"/>
        <v>0</v>
      </c>
      <c r="H23" s="182">
        <f t="shared" si="1"/>
        <v>0</v>
      </c>
      <c r="I23" s="183">
        <f t="shared" si="2"/>
        <v>0</v>
      </c>
    </row>
    <row r="24" spans="1:9" ht="24">
      <c r="A24" s="178" t="s">
        <v>51</v>
      </c>
      <c r="B24" s="179" t="s">
        <v>185</v>
      </c>
      <c r="C24" s="180" t="s">
        <v>26</v>
      </c>
      <c r="D24" s="181">
        <v>1</v>
      </c>
      <c r="E24" s="182"/>
      <c r="F24" s="182"/>
      <c r="G24" s="182">
        <f t="shared" si="0"/>
        <v>0</v>
      </c>
      <c r="H24" s="182">
        <f t="shared" si="1"/>
        <v>0</v>
      </c>
      <c r="I24" s="183">
        <f t="shared" si="2"/>
        <v>0</v>
      </c>
    </row>
    <row r="25" spans="1:9" ht="24">
      <c r="A25" s="178" t="s">
        <v>51</v>
      </c>
      <c r="B25" s="179" t="s">
        <v>148</v>
      </c>
      <c r="C25" s="180" t="s">
        <v>20</v>
      </c>
      <c r="D25" s="181">
        <v>1</v>
      </c>
      <c r="E25" s="182"/>
      <c r="F25" s="182"/>
      <c r="G25" s="182">
        <f t="shared" si="0"/>
        <v>0</v>
      </c>
      <c r="H25" s="182">
        <f t="shared" si="1"/>
        <v>0</v>
      </c>
      <c r="I25" s="183">
        <f t="shared" si="2"/>
        <v>0</v>
      </c>
    </row>
    <row r="26" spans="1:9" ht="24">
      <c r="A26" s="178" t="s">
        <v>51</v>
      </c>
      <c r="B26" s="179" t="s">
        <v>149</v>
      </c>
      <c r="C26" s="180" t="s">
        <v>26</v>
      </c>
      <c r="D26" s="181">
        <v>3</v>
      </c>
      <c r="E26" s="182"/>
      <c r="F26" s="182"/>
      <c r="G26" s="182">
        <f t="shared" si="0"/>
        <v>0</v>
      </c>
      <c r="H26" s="182">
        <f t="shared" si="1"/>
        <v>0</v>
      </c>
      <c r="I26" s="183">
        <f t="shared" si="2"/>
        <v>0</v>
      </c>
    </row>
    <row r="27" spans="1:9" ht="24">
      <c r="A27" s="178" t="s">
        <v>51</v>
      </c>
      <c r="B27" s="179" t="s">
        <v>101</v>
      </c>
      <c r="C27" s="180" t="s">
        <v>26</v>
      </c>
      <c r="D27" s="181">
        <v>2</v>
      </c>
      <c r="E27" s="182"/>
      <c r="F27" s="182"/>
      <c r="G27" s="182">
        <f t="shared" si="0"/>
        <v>0</v>
      </c>
      <c r="H27" s="182">
        <f t="shared" si="1"/>
        <v>0</v>
      </c>
      <c r="I27" s="183">
        <f t="shared" si="2"/>
        <v>0</v>
      </c>
    </row>
    <row r="28" spans="1:9" ht="24">
      <c r="A28" s="178" t="s">
        <v>51</v>
      </c>
      <c r="B28" s="179" t="s">
        <v>102</v>
      </c>
      <c r="C28" s="180" t="s">
        <v>26</v>
      </c>
      <c r="D28" s="181">
        <v>1</v>
      </c>
      <c r="E28" s="182"/>
      <c r="F28" s="182"/>
      <c r="G28" s="182">
        <f t="shared" si="0"/>
        <v>0</v>
      </c>
      <c r="H28" s="182">
        <f t="shared" si="1"/>
        <v>0</v>
      </c>
      <c r="I28" s="183">
        <f t="shared" si="2"/>
        <v>0</v>
      </c>
    </row>
    <row r="29" spans="1:9" ht="24">
      <c r="A29" s="178" t="s">
        <v>51</v>
      </c>
      <c r="B29" s="179" t="s">
        <v>104</v>
      </c>
      <c r="C29" s="180" t="s">
        <v>26</v>
      </c>
      <c r="D29" s="181">
        <v>1</v>
      </c>
      <c r="E29" s="182"/>
      <c r="F29" s="182"/>
      <c r="G29" s="182">
        <f t="shared" si="0"/>
        <v>0</v>
      </c>
      <c r="H29" s="182">
        <f t="shared" si="1"/>
        <v>0</v>
      </c>
      <c r="I29" s="183">
        <f t="shared" si="2"/>
        <v>0</v>
      </c>
    </row>
    <row r="30" spans="1:9" ht="24">
      <c r="A30" s="178" t="s">
        <v>51</v>
      </c>
      <c r="B30" s="179" t="s">
        <v>147</v>
      </c>
      <c r="C30" s="180" t="s">
        <v>26</v>
      </c>
      <c r="D30" s="181">
        <v>1</v>
      </c>
      <c r="E30" s="182"/>
      <c r="F30" s="182"/>
      <c r="G30" s="182">
        <f t="shared" si="0"/>
        <v>0</v>
      </c>
      <c r="H30" s="182">
        <f t="shared" si="1"/>
        <v>0</v>
      </c>
      <c r="I30" s="183">
        <f t="shared" si="2"/>
        <v>0</v>
      </c>
    </row>
    <row r="31" spans="1:9">
      <c r="A31" s="178" t="s">
        <v>51</v>
      </c>
      <c r="B31" s="179" t="s">
        <v>100</v>
      </c>
      <c r="C31" s="180" t="s">
        <v>26</v>
      </c>
      <c r="D31" s="181">
        <v>1</v>
      </c>
      <c r="E31" s="182"/>
      <c r="F31" s="182"/>
      <c r="G31" s="182">
        <f t="shared" si="0"/>
        <v>0</v>
      </c>
      <c r="H31" s="182">
        <f t="shared" si="1"/>
        <v>0</v>
      </c>
      <c r="I31" s="183">
        <f t="shared" si="2"/>
        <v>0</v>
      </c>
    </row>
    <row r="32" spans="1:9">
      <c r="A32" s="178" t="s">
        <v>51</v>
      </c>
      <c r="B32" s="179" t="s">
        <v>190</v>
      </c>
      <c r="C32" s="180" t="s">
        <v>26</v>
      </c>
      <c r="D32" s="181">
        <v>5</v>
      </c>
      <c r="E32" s="182"/>
      <c r="F32" s="182"/>
      <c r="G32" s="182">
        <f t="shared" si="0"/>
        <v>0</v>
      </c>
      <c r="H32" s="182">
        <f t="shared" si="1"/>
        <v>0</v>
      </c>
      <c r="I32" s="183">
        <f t="shared" si="2"/>
        <v>0</v>
      </c>
    </row>
    <row r="33" spans="1:9">
      <c r="A33" s="178" t="s">
        <v>51</v>
      </c>
      <c r="B33" s="179" t="s">
        <v>144</v>
      </c>
      <c r="C33" s="180" t="s">
        <v>26</v>
      </c>
      <c r="D33" s="181">
        <v>23</v>
      </c>
      <c r="E33" s="182"/>
      <c r="F33" s="182"/>
      <c r="G33" s="182">
        <f t="shared" si="0"/>
        <v>0</v>
      </c>
      <c r="H33" s="182">
        <f t="shared" si="1"/>
        <v>0</v>
      </c>
      <c r="I33" s="183">
        <f t="shared" si="2"/>
        <v>0</v>
      </c>
    </row>
    <row r="34" spans="1:9">
      <c r="A34" s="178" t="s">
        <v>51</v>
      </c>
      <c r="B34" s="179" t="s">
        <v>145</v>
      </c>
      <c r="C34" s="180" t="s">
        <v>26</v>
      </c>
      <c r="D34" s="181">
        <v>4</v>
      </c>
      <c r="E34" s="182"/>
      <c r="F34" s="182"/>
      <c r="G34" s="182">
        <f t="shared" si="0"/>
        <v>0</v>
      </c>
      <c r="H34" s="182">
        <f t="shared" si="1"/>
        <v>0</v>
      </c>
      <c r="I34" s="183">
        <f t="shared" si="2"/>
        <v>0</v>
      </c>
    </row>
    <row r="35" spans="1:9">
      <c r="A35" s="178" t="s">
        <v>51</v>
      </c>
      <c r="B35" s="179" t="s">
        <v>78</v>
      </c>
      <c r="C35" s="180" t="s">
        <v>26</v>
      </c>
      <c r="D35" s="181">
        <v>10</v>
      </c>
      <c r="E35" s="182"/>
      <c r="F35" s="182"/>
      <c r="G35" s="182">
        <f t="shared" si="0"/>
        <v>0</v>
      </c>
      <c r="H35" s="182">
        <f t="shared" si="1"/>
        <v>0</v>
      </c>
      <c r="I35" s="183">
        <f t="shared" si="2"/>
        <v>0</v>
      </c>
    </row>
    <row r="36" spans="1:9">
      <c r="A36" s="178" t="s">
        <v>51</v>
      </c>
      <c r="B36" s="179" t="s">
        <v>79</v>
      </c>
      <c r="C36" s="180" t="s">
        <v>26</v>
      </c>
      <c r="D36" s="181">
        <v>2</v>
      </c>
      <c r="E36" s="182"/>
      <c r="F36" s="182"/>
      <c r="G36" s="182">
        <f t="shared" si="0"/>
        <v>0</v>
      </c>
      <c r="H36" s="182">
        <f t="shared" si="1"/>
        <v>0</v>
      </c>
      <c r="I36" s="183">
        <f t="shared" si="2"/>
        <v>0</v>
      </c>
    </row>
    <row r="37" spans="1:9" ht="24">
      <c r="A37" s="178" t="s">
        <v>51</v>
      </c>
      <c r="B37" s="210" t="s">
        <v>71</v>
      </c>
      <c r="C37" s="180" t="s">
        <v>26</v>
      </c>
      <c r="D37" s="181">
        <v>1</v>
      </c>
      <c r="E37" s="182"/>
      <c r="F37" s="182"/>
      <c r="G37" s="182">
        <f t="shared" si="0"/>
        <v>0</v>
      </c>
      <c r="H37" s="182">
        <f t="shared" si="1"/>
        <v>0</v>
      </c>
      <c r="I37" s="183">
        <f t="shared" si="2"/>
        <v>0</v>
      </c>
    </row>
    <row r="38" spans="1:9">
      <c r="A38" s="178" t="s">
        <v>51</v>
      </c>
      <c r="B38" s="210" t="s">
        <v>146</v>
      </c>
      <c r="C38" s="180" t="s">
        <v>26</v>
      </c>
      <c r="D38" s="181">
        <v>1</v>
      </c>
      <c r="E38" s="182"/>
      <c r="F38" s="182"/>
      <c r="G38" s="182">
        <f t="shared" si="0"/>
        <v>0</v>
      </c>
      <c r="H38" s="182">
        <f t="shared" si="1"/>
        <v>0</v>
      </c>
      <c r="I38" s="183">
        <f t="shared" si="2"/>
        <v>0</v>
      </c>
    </row>
    <row r="39" spans="1:9" ht="48">
      <c r="A39" s="178" t="s">
        <v>51</v>
      </c>
      <c r="B39" s="210" t="s">
        <v>103</v>
      </c>
      <c r="C39" s="180" t="s">
        <v>39</v>
      </c>
      <c r="D39" s="181">
        <v>1</v>
      </c>
      <c r="E39" s="181"/>
      <c r="F39" s="182"/>
      <c r="G39" s="182">
        <f t="shared" si="0"/>
        <v>0</v>
      </c>
      <c r="H39" s="182">
        <f t="shared" si="1"/>
        <v>0</v>
      </c>
      <c r="I39" s="183">
        <f t="shared" si="2"/>
        <v>0</v>
      </c>
    </row>
    <row r="40" spans="1:9" ht="36">
      <c r="A40" s="178"/>
      <c r="B40" s="210" t="s">
        <v>72</v>
      </c>
      <c r="C40" s="180" t="s">
        <v>39</v>
      </c>
      <c r="D40" s="181">
        <v>1</v>
      </c>
      <c r="E40" s="181"/>
      <c r="F40" s="182"/>
      <c r="G40" s="182">
        <f t="shared" ref="G40" si="3">E40*D40</f>
        <v>0</v>
      </c>
      <c r="H40" s="182">
        <f t="shared" ref="H40" si="4">F40*D40</f>
        <v>0</v>
      </c>
      <c r="I40" s="183">
        <f t="shared" ref="I40" si="5">H40+G40</f>
        <v>0</v>
      </c>
    </row>
    <row r="41" spans="1:9">
      <c r="A41" s="211"/>
      <c r="B41" s="210" t="s">
        <v>27</v>
      </c>
      <c r="C41" s="180"/>
      <c r="D41" s="212">
        <v>0.03</v>
      </c>
      <c r="E41" s="211"/>
      <c r="F41" s="211"/>
      <c r="G41" s="182"/>
      <c r="H41" s="182">
        <f>SUM(H5:H38)</f>
        <v>0</v>
      </c>
      <c r="I41" s="213">
        <f>0.03*H41</f>
        <v>0</v>
      </c>
    </row>
    <row r="42" spans="1:9">
      <c r="A42" s="211"/>
      <c r="B42" s="214" t="s">
        <v>52</v>
      </c>
      <c r="C42" s="180"/>
      <c r="D42" s="215">
        <v>4.4999999999999998E-2</v>
      </c>
      <c r="E42" s="211"/>
      <c r="F42" s="211"/>
      <c r="G42" s="182"/>
      <c r="H42" s="182">
        <f>SUM(H5:H38)</f>
        <v>0</v>
      </c>
      <c r="I42" s="213">
        <f>0.045*H42</f>
        <v>0</v>
      </c>
    </row>
    <row r="43" spans="1:9">
      <c r="A43" s="211"/>
      <c r="B43" s="210" t="s">
        <v>53</v>
      </c>
      <c r="C43" s="180"/>
      <c r="D43" s="212">
        <v>0.03</v>
      </c>
      <c r="E43" s="211"/>
      <c r="F43" s="211"/>
      <c r="G43" s="182"/>
      <c r="H43" s="182">
        <f>SUM(G5:G38)</f>
        <v>0</v>
      </c>
      <c r="I43" s="213">
        <f>0.03*H43</f>
        <v>0</v>
      </c>
    </row>
    <row r="46" spans="1:9">
      <c r="I46" s="223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22"/>
  <sheetViews>
    <sheetView view="pageBreakPreview" topLeftCell="B1" zoomScale="115" zoomScaleNormal="100" zoomScaleSheetLayoutView="115" workbookViewId="0">
      <selection activeCell="D44" sqref="D44"/>
    </sheetView>
  </sheetViews>
  <sheetFormatPr defaultRowHeight="15"/>
  <cols>
    <col min="1" max="1" width="8.5703125" style="107" customWidth="1"/>
    <col min="2" max="2" width="71.42578125" style="107" customWidth="1"/>
    <col min="3" max="3" width="8.5703125" style="107" customWidth="1"/>
    <col min="4" max="4" width="10.7109375" style="107" customWidth="1"/>
    <col min="5" max="5" width="12.5703125" style="107" customWidth="1"/>
    <col min="6" max="6" width="13.7109375" style="138" customWidth="1"/>
    <col min="7" max="7" width="10.7109375" style="107" customWidth="1"/>
    <col min="8" max="8" width="11.140625" style="107" bestFit="1" customWidth="1"/>
    <col min="9" max="9" width="15.140625" style="107" customWidth="1"/>
    <col min="10" max="10" width="8.5703125" style="107" customWidth="1"/>
    <col min="11" max="11" width="8.85546875" style="107" customWidth="1"/>
    <col min="12" max="12" width="9" style="107" customWidth="1"/>
    <col min="13" max="13" width="8.85546875" style="107" customWidth="1"/>
    <col min="14" max="1022" width="8.5703125" style="107" customWidth="1"/>
  </cols>
  <sheetData>
    <row r="1" spans="1:12" ht="48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94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93</v>
      </c>
      <c r="C4" s="119"/>
      <c r="D4" s="120"/>
      <c r="E4" s="134"/>
      <c r="F4" s="134"/>
      <c r="G4" s="120"/>
      <c r="H4" s="121"/>
      <c r="I4" s="122">
        <f>SUM(I5:I19)</f>
        <v>0</v>
      </c>
    </row>
    <row r="5" spans="1:12">
      <c r="A5" s="116" t="s">
        <v>51</v>
      </c>
      <c r="B5" s="24" t="s">
        <v>164</v>
      </c>
      <c r="C5" s="124" t="s">
        <v>19</v>
      </c>
      <c r="D5" s="26">
        <v>176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5" si="2">G5+H5</f>
        <v>0</v>
      </c>
      <c r="L5" s="138"/>
    </row>
    <row r="6" spans="1:12">
      <c r="A6" s="116" t="s">
        <v>51</v>
      </c>
      <c r="B6" s="24" t="s">
        <v>159</v>
      </c>
      <c r="C6" s="25" t="s">
        <v>19</v>
      </c>
      <c r="D6" s="26">
        <v>176</v>
      </c>
      <c r="E6" s="159"/>
      <c r="F6" s="159"/>
      <c r="G6" s="26">
        <f t="shared" ref="G6:G15" si="3">D6*E6</f>
        <v>0</v>
      </c>
      <c r="H6" s="160">
        <f t="shared" ref="H6:H15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160</v>
      </c>
      <c r="C7" s="124" t="s">
        <v>26</v>
      </c>
      <c r="D7" s="125">
        <v>500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161</v>
      </c>
      <c r="C8" s="124" t="s">
        <v>26</v>
      </c>
      <c r="D8" s="125">
        <v>1044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24" t="s">
        <v>215</v>
      </c>
      <c r="C9" s="124" t="s">
        <v>19</v>
      </c>
      <c r="D9" s="26">
        <v>85</v>
      </c>
      <c r="E9" s="159"/>
      <c r="F9" s="159"/>
      <c r="G9" s="26">
        <f t="shared" si="3"/>
        <v>0</v>
      </c>
      <c r="H9" s="160">
        <f t="shared" si="4"/>
        <v>0</v>
      </c>
      <c r="I9" s="29">
        <f t="shared" ref="I9:I11" si="5">G9+H9</f>
        <v>0</v>
      </c>
      <c r="L9" s="138"/>
    </row>
    <row r="10" spans="1:12">
      <c r="A10" s="116" t="s">
        <v>51</v>
      </c>
      <c r="B10" s="24" t="s">
        <v>213</v>
      </c>
      <c r="C10" s="25" t="s">
        <v>19</v>
      </c>
      <c r="D10" s="26">
        <v>85</v>
      </c>
      <c r="E10" s="159"/>
      <c r="F10" s="159"/>
      <c r="G10" s="26">
        <f t="shared" ref="G10:G11" si="6">D10*E10</f>
        <v>0</v>
      </c>
      <c r="H10" s="160">
        <f t="shared" ref="H10:H11" si="7">F10*D10</f>
        <v>0</v>
      </c>
      <c r="I10" s="29">
        <f t="shared" si="5"/>
        <v>0</v>
      </c>
      <c r="L10" s="138"/>
    </row>
    <row r="11" spans="1:12">
      <c r="A11" s="116" t="s">
        <v>51</v>
      </c>
      <c r="B11" s="123" t="s">
        <v>214</v>
      </c>
      <c r="C11" s="124" t="s">
        <v>26</v>
      </c>
      <c r="D11" s="125">
        <v>15</v>
      </c>
      <c r="E11" s="135"/>
      <c r="F11" s="135"/>
      <c r="G11" s="26">
        <f t="shared" si="6"/>
        <v>0</v>
      </c>
      <c r="H11" s="160">
        <f t="shared" si="7"/>
        <v>0</v>
      </c>
      <c r="I11" s="29">
        <f t="shared" si="5"/>
        <v>0</v>
      </c>
      <c r="L11" s="138"/>
    </row>
    <row r="12" spans="1:12">
      <c r="A12" s="116" t="s">
        <v>51</v>
      </c>
      <c r="B12" s="123" t="s">
        <v>186</v>
      </c>
      <c r="C12" s="124" t="s">
        <v>26</v>
      </c>
      <c r="D12" s="125">
        <v>522</v>
      </c>
      <c r="E12" s="135"/>
      <c r="F12" s="135"/>
      <c r="G12" s="26">
        <f t="shared" si="3"/>
        <v>0</v>
      </c>
      <c r="H12" s="160">
        <f t="shared" si="4"/>
        <v>0</v>
      </c>
      <c r="I12" s="29">
        <f t="shared" si="2"/>
        <v>0</v>
      </c>
      <c r="L12" s="138"/>
    </row>
    <row r="13" spans="1:12">
      <c r="A13" s="116"/>
      <c r="B13" s="123"/>
      <c r="C13" s="124"/>
      <c r="D13" s="125"/>
      <c r="E13" s="135"/>
      <c r="F13" s="135"/>
      <c r="G13" s="26"/>
      <c r="H13" s="160"/>
      <c r="I13" s="29"/>
    </row>
    <row r="14" spans="1:12">
      <c r="A14" s="116" t="s">
        <v>51</v>
      </c>
      <c r="B14" s="24" t="s">
        <v>162</v>
      </c>
      <c r="C14" s="124" t="s">
        <v>39</v>
      </c>
      <c r="D14" s="26">
        <v>1</v>
      </c>
      <c r="E14" s="159"/>
      <c r="F14" s="159"/>
      <c r="G14" s="26">
        <f t="shared" si="3"/>
        <v>0</v>
      </c>
      <c r="H14" s="160">
        <f t="shared" si="4"/>
        <v>0</v>
      </c>
      <c r="I14" s="29">
        <f t="shared" si="2"/>
        <v>0</v>
      </c>
    </row>
    <row r="15" spans="1:12">
      <c r="A15" s="20"/>
      <c r="B15" s="24" t="s">
        <v>163</v>
      </c>
      <c r="C15" s="25" t="s">
        <v>39</v>
      </c>
      <c r="D15" s="26">
        <v>1</v>
      </c>
      <c r="E15" s="159"/>
      <c r="F15" s="159"/>
      <c r="G15" s="26">
        <f t="shared" si="3"/>
        <v>0</v>
      </c>
      <c r="H15" s="160">
        <f t="shared" si="4"/>
        <v>0</v>
      </c>
      <c r="I15" s="29">
        <f t="shared" si="2"/>
        <v>0</v>
      </c>
    </row>
    <row r="16" spans="1:12">
      <c r="A16" s="116"/>
      <c r="B16" s="24"/>
      <c r="C16" s="25"/>
      <c r="D16" s="26"/>
      <c r="E16" s="159"/>
      <c r="F16" s="159"/>
      <c r="G16" s="125"/>
      <c r="H16" s="126"/>
      <c r="I16" s="127"/>
    </row>
    <row r="17" spans="1:9">
      <c r="A17" s="116" t="s">
        <v>25</v>
      </c>
      <c r="B17" s="128" t="s">
        <v>27</v>
      </c>
      <c r="C17" s="124"/>
      <c r="D17" s="131">
        <v>0.03</v>
      </c>
      <c r="E17" s="135"/>
      <c r="F17" s="135">
        <f>0.03*SUM(H5:H14)</f>
        <v>0</v>
      </c>
      <c r="G17" s="131"/>
      <c r="H17" s="132">
        <f t="shared" ref="H17:H18" si="8">F17</f>
        <v>0</v>
      </c>
      <c r="I17" s="127">
        <f>H17+G17</f>
        <v>0</v>
      </c>
    </row>
    <row r="18" spans="1:9">
      <c r="A18" s="116" t="s">
        <v>25</v>
      </c>
      <c r="B18" s="130" t="s">
        <v>29</v>
      </c>
      <c r="C18" s="116"/>
      <c r="D18" s="131">
        <v>4.4999999999999998E-2</v>
      </c>
      <c r="E18" s="135"/>
      <c r="F18" s="135">
        <f>0.045*SUM(G1:G14)</f>
        <v>0</v>
      </c>
      <c r="G18" s="131"/>
      <c r="H18" s="132">
        <f t="shared" si="8"/>
        <v>0</v>
      </c>
      <c r="I18" s="127">
        <f>H18+G18</f>
        <v>0</v>
      </c>
    </row>
    <row r="19" spans="1:9">
      <c r="A19" s="116" t="s">
        <v>25</v>
      </c>
      <c r="B19" s="130" t="s">
        <v>30</v>
      </c>
      <c r="C19" s="116"/>
      <c r="D19" s="131">
        <v>0.03</v>
      </c>
      <c r="E19" s="135"/>
      <c r="F19" s="135">
        <f>SUM(G5:G14)*0.03</f>
        <v>0</v>
      </c>
      <c r="G19" s="135"/>
      <c r="H19" s="132">
        <f>F19</f>
        <v>0</v>
      </c>
      <c r="I19" s="127">
        <f>H19+G19</f>
        <v>0</v>
      </c>
    </row>
    <row r="22" spans="1:9">
      <c r="I22" s="224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7"/>
  <sheetViews>
    <sheetView view="pageBreakPreview" zoomScale="130" zoomScaleNormal="100" zoomScaleSheetLayoutView="130" workbookViewId="0">
      <selection activeCell="F23" sqref="F23"/>
    </sheetView>
  </sheetViews>
  <sheetFormatPr defaultRowHeight="15"/>
  <cols>
    <col min="1" max="1" width="8.5703125" customWidth="1"/>
    <col min="2" max="2" width="49.7109375" bestFit="1" customWidth="1"/>
    <col min="3" max="3" width="8.5703125" customWidth="1"/>
    <col min="4" max="4" width="10.7109375" customWidth="1"/>
    <col min="5" max="6" width="12.42578125" bestFit="1" customWidth="1"/>
    <col min="7" max="7" width="13.85546875" bestFit="1" customWidth="1"/>
    <col min="8" max="8" width="12.42578125" bestFit="1" customWidth="1"/>
    <col min="9" max="9" width="15.140625" customWidth="1"/>
  </cols>
  <sheetData>
    <row r="1" spans="1:9" ht="24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I5+I22</f>
        <v>0</v>
      </c>
    </row>
    <row r="3" spans="1:9">
      <c r="A3" s="164"/>
      <c r="B3" s="164" t="s">
        <v>107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108</v>
      </c>
      <c r="C5" s="171"/>
      <c r="D5" s="172"/>
      <c r="E5" s="173"/>
      <c r="F5" s="173"/>
      <c r="G5" s="172"/>
      <c r="H5" s="174"/>
      <c r="I5" s="175">
        <f>SUM(I6:I20)</f>
        <v>0</v>
      </c>
    </row>
    <row r="6" spans="1:9" ht="24.75">
      <c r="A6" s="20" t="s">
        <v>51</v>
      </c>
      <c r="B6" s="157" t="s">
        <v>153</v>
      </c>
      <c r="C6" s="20" t="s">
        <v>26</v>
      </c>
      <c r="D6" s="176">
        <v>433</v>
      </c>
      <c r="E6" s="177"/>
      <c r="F6" s="177"/>
      <c r="G6" s="177">
        <f t="shared" ref="G6:G10" si="0">E6*D6</f>
        <v>0</v>
      </c>
      <c r="H6" s="177">
        <f t="shared" ref="H6:H10" si="1">F6*D6</f>
        <v>0</v>
      </c>
      <c r="I6" s="29">
        <f t="shared" ref="I6:I10" si="2">H6+G6</f>
        <v>0</v>
      </c>
    </row>
    <row r="7" spans="1:9">
      <c r="A7" s="20" t="s">
        <v>51</v>
      </c>
      <c r="B7" s="157" t="s">
        <v>192</v>
      </c>
      <c r="C7" s="20" t="s">
        <v>26</v>
      </c>
      <c r="D7" s="176">
        <v>4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>
      <c r="A8" s="20" t="s">
        <v>51</v>
      </c>
      <c r="B8" s="157" t="s">
        <v>193</v>
      </c>
      <c r="C8" s="20" t="s">
        <v>26</v>
      </c>
      <c r="D8" s="176">
        <v>4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 ht="24.75">
      <c r="A9" s="20" t="s">
        <v>51</v>
      </c>
      <c r="B9" s="157" t="s">
        <v>184</v>
      </c>
      <c r="C9" s="20" t="s">
        <v>39</v>
      </c>
      <c r="D9" s="176">
        <v>1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>
      <c r="A10" s="20" t="s">
        <v>51</v>
      </c>
      <c r="B10" s="157" t="s">
        <v>194</v>
      </c>
      <c r="C10" s="20" t="s">
        <v>26</v>
      </c>
      <c r="D10" s="176">
        <v>1</v>
      </c>
      <c r="E10" s="177"/>
      <c r="F10" s="177"/>
      <c r="G10" s="177">
        <f t="shared" si="0"/>
        <v>0</v>
      </c>
      <c r="H10" s="177">
        <f t="shared" si="1"/>
        <v>0</v>
      </c>
      <c r="I10" s="29">
        <f t="shared" si="2"/>
        <v>0</v>
      </c>
    </row>
    <row r="11" spans="1:9">
      <c r="A11" s="20"/>
      <c r="B11" s="157"/>
      <c r="C11" s="20"/>
      <c r="D11" s="176"/>
      <c r="E11" s="177"/>
      <c r="F11" s="177"/>
      <c r="G11" s="177"/>
      <c r="H11" s="177"/>
      <c r="I11" s="29"/>
    </row>
    <row r="12" spans="1:9">
      <c r="A12" s="20" t="s">
        <v>51</v>
      </c>
      <c r="B12" s="157" t="s">
        <v>204</v>
      </c>
      <c r="C12" s="20" t="s">
        <v>26</v>
      </c>
      <c r="D12" s="176">
        <v>433</v>
      </c>
      <c r="E12" s="177"/>
      <c r="F12" s="177"/>
      <c r="G12" s="177">
        <f t="shared" ref="G12:G14" si="3">E12*D12</f>
        <v>0</v>
      </c>
      <c r="H12" s="177">
        <f t="shared" ref="H12:H14" si="4">F12*D12</f>
        <v>0</v>
      </c>
      <c r="I12" s="29">
        <f t="shared" ref="I12:I14" si="5">H12+G12</f>
        <v>0</v>
      </c>
    </row>
    <row r="13" spans="1:9">
      <c r="A13" s="20" t="s">
        <v>51</v>
      </c>
      <c r="B13" s="157" t="s">
        <v>109</v>
      </c>
      <c r="C13" s="20" t="s">
        <v>39</v>
      </c>
      <c r="D13" s="176">
        <v>1</v>
      </c>
      <c r="E13" s="177"/>
      <c r="F13" s="177"/>
      <c r="G13" s="177">
        <f t="shared" si="3"/>
        <v>0</v>
      </c>
      <c r="H13" s="177">
        <f t="shared" si="4"/>
        <v>0</v>
      </c>
      <c r="I13" s="29">
        <f t="shared" si="5"/>
        <v>0</v>
      </c>
    </row>
    <row r="14" spans="1:9">
      <c r="A14" s="20" t="s">
        <v>51</v>
      </c>
      <c r="B14" s="157" t="s">
        <v>154</v>
      </c>
      <c r="C14" s="20" t="s">
        <v>26</v>
      </c>
      <c r="D14" s="176">
        <v>217</v>
      </c>
      <c r="E14" s="177"/>
      <c r="F14" s="177"/>
      <c r="G14" s="177">
        <f t="shared" si="3"/>
        <v>0</v>
      </c>
      <c r="H14" s="177">
        <f t="shared" si="4"/>
        <v>0</v>
      </c>
      <c r="I14" s="29">
        <f t="shared" si="5"/>
        <v>0</v>
      </c>
    </row>
    <row r="15" spans="1:9">
      <c r="A15" s="20"/>
      <c r="B15" s="157"/>
      <c r="C15" s="20"/>
      <c r="D15" s="176"/>
      <c r="E15" s="177"/>
      <c r="F15" s="177"/>
      <c r="G15" s="177"/>
      <c r="H15" s="177"/>
      <c r="I15" s="29"/>
    </row>
    <row r="16" spans="1:9">
      <c r="A16" s="20" t="s">
        <v>51</v>
      </c>
      <c r="B16" s="157" t="s">
        <v>116</v>
      </c>
      <c r="C16" s="20" t="s">
        <v>26</v>
      </c>
      <c r="D16" s="176">
        <f>D6+D14</f>
        <v>650</v>
      </c>
      <c r="E16" s="177"/>
      <c r="F16" s="177"/>
      <c r="G16" s="177">
        <f t="shared" ref="G16:G20" si="6">E16*D16</f>
        <v>0</v>
      </c>
      <c r="H16" s="177">
        <f t="shared" ref="H16:H20" si="7">F16*D16</f>
        <v>0</v>
      </c>
      <c r="I16" s="29">
        <f t="shared" ref="I16:I20" si="8">H16+G16</f>
        <v>0</v>
      </c>
    </row>
    <row r="17" spans="1:9">
      <c r="A17" s="20" t="s">
        <v>51</v>
      </c>
      <c r="B17" s="157" t="s">
        <v>155</v>
      </c>
      <c r="C17" s="20" t="s">
        <v>26</v>
      </c>
      <c r="D17" s="176">
        <v>1</v>
      </c>
      <c r="E17" s="177"/>
      <c r="F17" s="177"/>
      <c r="G17" s="177">
        <f t="shared" si="6"/>
        <v>0</v>
      </c>
      <c r="H17" s="177">
        <f t="shared" si="7"/>
        <v>0</v>
      </c>
      <c r="I17" s="29">
        <f t="shared" si="8"/>
        <v>0</v>
      </c>
    </row>
    <row r="18" spans="1:9">
      <c r="A18" s="20" t="s">
        <v>51</v>
      </c>
      <c r="B18" s="157" t="s">
        <v>156</v>
      </c>
      <c r="C18" s="20" t="s">
        <v>39</v>
      </c>
      <c r="D18" s="176">
        <v>4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>
      <c r="A19" s="20" t="s">
        <v>51</v>
      </c>
      <c r="B19" s="157" t="s">
        <v>157</v>
      </c>
      <c r="C19" s="20" t="s">
        <v>26</v>
      </c>
      <c r="D19" s="176">
        <v>1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 ht="24.75">
      <c r="A20" s="20" t="s">
        <v>51</v>
      </c>
      <c r="B20" s="157" t="s">
        <v>166</v>
      </c>
      <c r="C20" s="20" t="s">
        <v>26</v>
      </c>
      <c r="D20" s="176">
        <v>700</v>
      </c>
      <c r="E20" s="177"/>
      <c r="F20" s="177"/>
      <c r="G20" s="177">
        <f t="shared" si="6"/>
        <v>0</v>
      </c>
      <c r="H20" s="177">
        <f t="shared" si="7"/>
        <v>0</v>
      </c>
      <c r="I20" s="29">
        <f t="shared" si="8"/>
        <v>0</v>
      </c>
    </row>
    <row r="21" spans="1:9">
      <c r="A21" s="20"/>
      <c r="B21" s="157"/>
      <c r="C21" s="20"/>
      <c r="D21" s="176"/>
      <c r="E21" s="177"/>
      <c r="F21" s="177"/>
      <c r="G21" s="177"/>
      <c r="H21" s="177"/>
      <c r="I21" s="29"/>
    </row>
    <row r="22" spans="1:9">
      <c r="A22" s="169" t="s">
        <v>51</v>
      </c>
      <c r="B22" s="170" t="s">
        <v>110</v>
      </c>
      <c r="C22" s="171"/>
      <c r="D22" s="172"/>
      <c r="E22" s="173"/>
      <c r="F22" s="173"/>
      <c r="G22" s="172"/>
      <c r="H22" s="174"/>
      <c r="I22" s="175">
        <f>SUM(I23:I35)</f>
        <v>0</v>
      </c>
    </row>
    <row r="23" spans="1:9">
      <c r="A23" s="20" t="s">
        <v>51</v>
      </c>
      <c r="B23" s="185" t="s">
        <v>195</v>
      </c>
      <c r="C23" s="20" t="s">
        <v>19</v>
      </c>
      <c r="D23" s="176">
        <v>50</v>
      </c>
      <c r="E23" s="177"/>
      <c r="F23" s="177"/>
      <c r="G23" s="177">
        <f t="shared" ref="G23" si="9">E23*D23</f>
        <v>0</v>
      </c>
      <c r="H23" s="177">
        <f>F23*D23</f>
        <v>0</v>
      </c>
      <c r="I23" s="29">
        <f t="shared" ref="I23" si="10">H23+G23</f>
        <v>0</v>
      </c>
    </row>
    <row r="24" spans="1:9">
      <c r="A24" s="20" t="s">
        <v>51</v>
      </c>
      <c r="B24" s="185" t="s">
        <v>111</v>
      </c>
      <c r="C24" s="20" t="s">
        <v>19</v>
      </c>
      <c r="D24" s="176">
        <v>500</v>
      </c>
      <c r="E24" s="177"/>
      <c r="F24" s="177"/>
      <c r="G24" s="177">
        <f t="shared" ref="G24:G30" si="11">E24*D24</f>
        <v>0</v>
      </c>
      <c r="H24" s="177">
        <f t="shared" ref="H24:H30" si="12">F24*D24</f>
        <v>0</v>
      </c>
      <c r="I24" s="29">
        <f t="shared" ref="I24:I30" si="13">H24+G24</f>
        <v>0</v>
      </c>
    </row>
    <row r="25" spans="1:9">
      <c r="A25" s="20" t="s">
        <v>51</v>
      </c>
      <c r="B25" s="185" t="s">
        <v>112</v>
      </c>
      <c r="C25" s="20" t="s">
        <v>19</v>
      </c>
      <c r="D25" s="176">
        <v>30</v>
      </c>
      <c r="E25" s="177"/>
      <c r="F25" s="177"/>
      <c r="G25" s="177">
        <f t="shared" si="11"/>
        <v>0</v>
      </c>
      <c r="H25" s="177">
        <f t="shared" si="12"/>
        <v>0</v>
      </c>
      <c r="I25" s="29">
        <f t="shared" si="13"/>
        <v>0</v>
      </c>
    </row>
    <row r="26" spans="1:9">
      <c r="A26" s="20" t="s">
        <v>51</v>
      </c>
      <c r="B26" s="185" t="s">
        <v>113</v>
      </c>
      <c r="C26" s="20" t="s">
        <v>19</v>
      </c>
      <c r="D26" s="176">
        <v>6850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0</v>
      </c>
      <c r="C27" s="20" t="s">
        <v>19</v>
      </c>
      <c r="D27" s="176">
        <v>20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114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115</v>
      </c>
      <c r="C29" s="20" t="s">
        <v>19</v>
      </c>
      <c r="D29" s="176">
        <v>20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51</v>
      </c>
      <c r="B30" s="185" t="s">
        <v>158</v>
      </c>
      <c r="C30" s="20" t="s">
        <v>19</v>
      </c>
      <c r="D30" s="176">
        <v>30</v>
      </c>
      <c r="E30" s="177"/>
      <c r="F30" s="177"/>
      <c r="G30" s="177">
        <f t="shared" si="11"/>
        <v>0</v>
      </c>
      <c r="H30" s="177">
        <f t="shared" si="12"/>
        <v>0</v>
      </c>
      <c r="I30" s="29">
        <f t="shared" si="13"/>
        <v>0</v>
      </c>
    </row>
    <row r="31" spans="1:9">
      <c r="A31" s="20" t="s">
        <v>32</v>
      </c>
      <c r="B31" s="185" t="s">
        <v>76</v>
      </c>
      <c r="C31" s="20" t="s">
        <v>39</v>
      </c>
      <c r="D31" s="176">
        <v>1</v>
      </c>
      <c r="E31" s="177"/>
      <c r="F31" s="177"/>
      <c r="G31" s="177"/>
      <c r="H31" s="177">
        <f t="shared" ref="H31" si="14">F31*D31</f>
        <v>0</v>
      </c>
      <c r="I31" s="29">
        <f t="shared" ref="I31" si="15">H31+G31</f>
        <v>0</v>
      </c>
    </row>
    <row r="32" spans="1:9">
      <c r="A32" s="20" t="s">
        <v>32</v>
      </c>
      <c r="B32" s="185" t="s">
        <v>27</v>
      </c>
      <c r="C32" s="20"/>
      <c r="D32" s="176">
        <v>0.03</v>
      </c>
      <c r="E32" s="177"/>
      <c r="F32" s="177">
        <f>0.03*SUM(H6:H13)</f>
        <v>0</v>
      </c>
      <c r="G32" s="177"/>
      <c r="H32" s="177">
        <f t="shared" ref="H32:H33" si="16">F32</f>
        <v>0</v>
      </c>
      <c r="I32" s="29">
        <f>H32+G32</f>
        <v>0</v>
      </c>
    </row>
    <row r="33" spans="1:9">
      <c r="A33" s="20" t="s">
        <v>32</v>
      </c>
      <c r="B33" s="130" t="s">
        <v>29</v>
      </c>
      <c r="C33" s="116"/>
      <c r="D33" s="187">
        <v>4.4999999999999998E-2</v>
      </c>
      <c r="E33" s="135"/>
      <c r="F33" s="135">
        <f>0.045*SUM(G6:G13)</f>
        <v>0</v>
      </c>
      <c r="G33" s="131"/>
      <c r="H33" s="132">
        <f t="shared" si="16"/>
        <v>0</v>
      </c>
      <c r="I33" s="127">
        <f>H33+G33</f>
        <v>0</v>
      </c>
    </row>
    <row r="34" spans="1:9">
      <c r="A34" s="20" t="s">
        <v>32</v>
      </c>
      <c r="B34" s="130" t="s">
        <v>30</v>
      </c>
      <c r="C34" s="116"/>
      <c r="D34" s="187">
        <v>0.03</v>
      </c>
      <c r="E34" s="135"/>
      <c r="F34" s="135">
        <f>SUM(G6:G13)*0.03</f>
        <v>0</v>
      </c>
      <c r="G34" s="135"/>
      <c r="H34" s="132">
        <f>F34</f>
        <v>0</v>
      </c>
      <c r="I34" s="127">
        <f>H34+G34</f>
        <v>0</v>
      </c>
    </row>
    <row r="35" spans="1:9">
      <c r="A35" s="20" t="s">
        <v>17</v>
      </c>
      <c r="B35" s="157" t="s">
        <v>77</v>
      </c>
      <c r="C35" s="20"/>
      <c r="D35" s="186" t="s">
        <v>105</v>
      </c>
      <c r="E35" s="177"/>
      <c r="F35" s="177">
        <f>(SUM(G23:G30))</f>
        <v>0</v>
      </c>
      <c r="G35" s="177"/>
      <c r="H35" s="177">
        <f t="shared" ref="H35" si="17">F35*D35</f>
        <v>0</v>
      </c>
      <c r="I35" s="29">
        <f>H35+G35</f>
        <v>0</v>
      </c>
    </row>
    <row r="37" spans="1:9">
      <c r="I37" s="225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H33"/>
  <sheetViews>
    <sheetView tabSelected="1" view="pageBreakPreview" zoomScale="130" zoomScaleNormal="100" zoomScaleSheetLayoutView="130" workbookViewId="0">
      <selection activeCell="A26" sqref="A26"/>
    </sheetView>
  </sheetViews>
  <sheetFormatPr defaultRowHeight="15"/>
  <cols>
    <col min="1" max="1" width="49.7109375" bestFit="1" customWidth="1"/>
    <col min="2" max="2" width="8.5703125" customWidth="1"/>
    <col min="3" max="3" width="10.7109375" customWidth="1"/>
    <col min="4" max="4" width="12.42578125" bestFit="1" customWidth="1"/>
    <col min="5" max="5" width="15.140625" customWidth="1"/>
    <col min="7" max="7" width="15" bestFit="1" customWidth="1"/>
    <col min="8" max="8" width="11.5703125" bestFit="1" customWidth="1"/>
  </cols>
  <sheetData>
    <row r="1" spans="1:7" ht="24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7">
      <c r="A2" s="108" t="s">
        <v>15</v>
      </c>
      <c r="B2" s="109"/>
      <c r="C2" s="161"/>
      <c r="D2" s="161"/>
      <c r="E2" s="111">
        <f>E5+E8+E16+E27</f>
        <v>0</v>
      </c>
    </row>
    <row r="3" spans="1:7">
      <c r="A3" s="164" t="s">
        <v>167</v>
      </c>
      <c r="B3" s="17"/>
      <c r="C3" s="16"/>
      <c r="D3" s="165"/>
      <c r="E3" s="19"/>
    </row>
    <row r="4" spans="1:7">
      <c r="A4" s="185"/>
      <c r="B4" s="20"/>
      <c r="C4" s="176"/>
      <c r="D4" s="177"/>
      <c r="E4" s="29"/>
    </row>
    <row r="5" spans="1:7" ht="13.5" customHeight="1">
      <c r="A5" s="170" t="s">
        <v>168</v>
      </c>
      <c r="B5" s="171"/>
      <c r="C5" s="172"/>
      <c r="D5" s="173"/>
      <c r="E5" s="175">
        <f>SUMIF(AC6:AC6,"&lt;&gt;NOR",E6:E6)</f>
        <v>0</v>
      </c>
    </row>
    <row r="6" spans="1:7" ht="24">
      <c r="A6" s="185" t="s">
        <v>173</v>
      </c>
      <c r="B6" s="20" t="s">
        <v>35</v>
      </c>
      <c r="C6" s="176">
        <v>3</v>
      </c>
      <c r="D6" s="177"/>
      <c r="E6" s="29">
        <f>D6*C6</f>
        <v>0</v>
      </c>
      <c r="G6" s="226"/>
    </row>
    <row r="7" spans="1:7">
      <c r="A7" s="185"/>
      <c r="B7" s="20"/>
      <c r="C7" s="176"/>
      <c r="D7" s="177"/>
      <c r="E7" s="29"/>
    </row>
    <row r="8" spans="1:7" ht="13.5" customHeight="1">
      <c r="A8" s="170" t="s">
        <v>187</v>
      </c>
      <c r="B8" s="171"/>
      <c r="C8" s="172"/>
      <c r="D8" s="173"/>
      <c r="E8" s="175">
        <f>SUMIF(AC9:AC14,"&lt;&gt;NOR",E9:E14)</f>
        <v>0</v>
      </c>
    </row>
    <row r="9" spans="1:7">
      <c r="A9" s="185" t="s">
        <v>169</v>
      </c>
      <c r="B9" s="20" t="s">
        <v>171</v>
      </c>
      <c r="C9" s="176">
        <v>50439</v>
      </c>
      <c r="D9" s="177"/>
      <c r="E9" s="29">
        <f t="shared" ref="E9:E13" si="0">D9*C9</f>
        <v>0</v>
      </c>
      <c r="G9" s="226"/>
    </row>
    <row r="10" spans="1:7">
      <c r="A10" s="185" t="s">
        <v>170</v>
      </c>
      <c r="B10" s="20" t="s">
        <v>35</v>
      </c>
      <c r="C10" s="176">
        <v>50.439</v>
      </c>
      <c r="D10" s="177"/>
      <c r="E10" s="29">
        <f t="shared" si="0"/>
        <v>0</v>
      </c>
      <c r="G10" s="226"/>
    </row>
    <row r="11" spans="1:7">
      <c r="A11" s="185" t="s">
        <v>197</v>
      </c>
      <c r="B11" s="20" t="s">
        <v>19</v>
      </c>
      <c r="C11" s="176">
        <v>105</v>
      </c>
      <c r="D11" s="177"/>
      <c r="E11" s="29">
        <f>D11*C11</f>
        <v>0</v>
      </c>
      <c r="G11" s="226"/>
    </row>
    <row r="12" spans="1:7">
      <c r="A12" s="185" t="s">
        <v>202</v>
      </c>
      <c r="B12" s="20" t="s">
        <v>172</v>
      </c>
      <c r="C12" s="176">
        <v>1</v>
      </c>
      <c r="D12" s="177"/>
      <c r="E12" s="29">
        <f t="shared" si="0"/>
        <v>0</v>
      </c>
      <c r="G12" s="226"/>
    </row>
    <row r="13" spans="1:7">
      <c r="A13" s="185" t="s">
        <v>196</v>
      </c>
      <c r="B13" s="20" t="s">
        <v>35</v>
      </c>
      <c r="C13" s="176">
        <v>16.290900000000001</v>
      </c>
      <c r="D13" s="177"/>
      <c r="E13" s="29">
        <f t="shared" si="0"/>
        <v>0</v>
      </c>
      <c r="G13" s="226"/>
    </row>
    <row r="14" spans="1:7">
      <c r="A14" s="157" t="s">
        <v>203</v>
      </c>
      <c r="B14" s="20" t="s">
        <v>35</v>
      </c>
      <c r="C14" s="176">
        <v>34.148000000000003</v>
      </c>
      <c r="D14" s="177"/>
      <c r="E14" s="29">
        <f>D14*C14</f>
        <v>0</v>
      </c>
      <c r="G14" s="226"/>
    </row>
    <row r="15" spans="1:7">
      <c r="A15" s="157"/>
      <c r="B15" s="20"/>
      <c r="C15" s="176"/>
      <c r="D15" s="177"/>
      <c r="E15" s="29"/>
    </row>
    <row r="16" spans="1:7">
      <c r="A16" s="170" t="s">
        <v>183</v>
      </c>
      <c r="B16" s="171"/>
      <c r="C16" s="172"/>
      <c r="D16" s="173"/>
      <c r="E16" s="175">
        <f>SUM(E17:E25)</f>
        <v>0</v>
      </c>
    </row>
    <row r="17" spans="1:8">
      <c r="A17" s="185" t="s">
        <v>174</v>
      </c>
      <c r="B17" s="20" t="s">
        <v>150</v>
      </c>
      <c r="C17" s="176">
        <v>1</v>
      </c>
      <c r="D17" s="177"/>
      <c r="E17" s="29">
        <f t="shared" ref="E17:E25" si="1">D17*C17</f>
        <v>0</v>
      </c>
      <c r="G17" s="226"/>
    </row>
    <row r="18" spans="1:8">
      <c r="A18" s="185" t="s">
        <v>175</v>
      </c>
      <c r="B18" s="20" t="s">
        <v>150</v>
      </c>
      <c r="C18" s="176">
        <v>1</v>
      </c>
      <c r="D18" s="177"/>
      <c r="E18" s="29">
        <f t="shared" si="1"/>
        <v>0</v>
      </c>
      <c r="G18" s="226"/>
    </row>
    <row r="19" spans="1:8">
      <c r="A19" s="185" t="s">
        <v>176</v>
      </c>
      <c r="B19" s="20" t="s">
        <v>150</v>
      </c>
      <c r="C19" s="176">
        <v>1</v>
      </c>
      <c r="D19" s="177"/>
      <c r="E19" s="29">
        <f t="shared" si="1"/>
        <v>0</v>
      </c>
      <c r="G19" s="226"/>
    </row>
    <row r="20" spans="1:8">
      <c r="A20" s="185" t="s">
        <v>177</v>
      </c>
      <c r="B20" s="20" t="s">
        <v>150</v>
      </c>
      <c r="C20" s="176">
        <v>1</v>
      </c>
      <c r="D20" s="177"/>
      <c r="E20" s="29">
        <f t="shared" si="1"/>
        <v>0</v>
      </c>
      <c r="G20" s="226"/>
    </row>
    <row r="21" spans="1:8">
      <c r="A21" s="185" t="s">
        <v>178</v>
      </c>
      <c r="B21" s="20" t="s">
        <v>150</v>
      </c>
      <c r="C21" s="176">
        <v>1</v>
      </c>
      <c r="D21" s="177"/>
      <c r="E21" s="29">
        <f t="shared" si="1"/>
        <v>0</v>
      </c>
      <c r="G21" s="226"/>
    </row>
    <row r="22" spans="1:8">
      <c r="A22" s="185" t="s">
        <v>179</v>
      </c>
      <c r="B22" s="20" t="s">
        <v>150</v>
      </c>
      <c r="C22" s="176">
        <v>1</v>
      </c>
      <c r="D22" s="177"/>
      <c r="E22" s="29">
        <f t="shared" si="1"/>
        <v>0</v>
      </c>
      <c r="G22" s="226"/>
    </row>
    <row r="23" spans="1:8">
      <c r="A23" s="185" t="s">
        <v>180</v>
      </c>
      <c r="B23" s="20" t="s">
        <v>150</v>
      </c>
      <c r="C23" s="176">
        <v>1</v>
      </c>
      <c r="D23" s="177"/>
      <c r="E23" s="29">
        <f t="shared" si="1"/>
        <v>0</v>
      </c>
      <c r="G23" s="226"/>
    </row>
    <row r="24" spans="1:8">
      <c r="A24" s="185" t="s">
        <v>181</v>
      </c>
      <c r="B24" s="20" t="s">
        <v>150</v>
      </c>
      <c r="C24" s="176">
        <v>2</v>
      </c>
      <c r="D24" s="177"/>
      <c r="E24" s="29">
        <f t="shared" si="1"/>
        <v>0</v>
      </c>
      <c r="G24" s="226"/>
    </row>
    <row r="25" spans="1:8">
      <c r="A25" s="185" t="s">
        <v>182</v>
      </c>
      <c r="B25" s="20" t="s">
        <v>39</v>
      </c>
      <c r="C25" s="176">
        <v>1</v>
      </c>
      <c r="D25" s="177"/>
      <c r="E25" s="29">
        <f t="shared" si="1"/>
        <v>0</v>
      </c>
      <c r="G25" s="226"/>
    </row>
    <row r="27" spans="1:8" ht="24">
      <c r="A27" s="170" t="s">
        <v>219</v>
      </c>
      <c r="B27" s="171"/>
      <c r="C27" s="172"/>
      <c r="D27" s="173"/>
      <c r="E27" s="175">
        <f>SUM(E28:E29)</f>
        <v>0</v>
      </c>
    </row>
    <row r="28" spans="1:8" ht="24">
      <c r="A28" s="185" t="s">
        <v>221</v>
      </c>
      <c r="B28" s="20" t="s">
        <v>220</v>
      </c>
      <c r="C28" s="176">
        <v>505</v>
      </c>
      <c r="D28" s="177"/>
      <c r="E28" s="29">
        <f>C28*D28</f>
        <v>0</v>
      </c>
      <c r="G28" s="226"/>
    </row>
    <row r="29" spans="1:8">
      <c r="A29" s="185" t="s">
        <v>222</v>
      </c>
      <c r="B29" s="20" t="s">
        <v>26</v>
      </c>
      <c r="C29" s="176">
        <v>35</v>
      </c>
      <c r="D29" s="177"/>
      <c r="E29" s="29">
        <f>C29*D29</f>
        <v>0</v>
      </c>
      <c r="G29" s="226"/>
    </row>
    <row r="31" spans="1:8">
      <c r="G31" s="223"/>
      <c r="H31" s="223"/>
    </row>
    <row r="33" spans="7:7">
      <c r="G33" s="22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7"/>
  <sheetViews>
    <sheetView view="pageBreakPreview" zoomScale="115" zoomScaleNormal="115" zoomScaleSheetLayoutView="115" workbookViewId="0">
      <selection activeCell="E4" sqref="E4"/>
    </sheetView>
  </sheetViews>
  <sheetFormatPr defaultRowHeight="15"/>
  <cols>
    <col min="1" max="1" width="4.85546875" customWidth="1"/>
    <col min="2" max="2" width="52.42578125" customWidth="1"/>
    <col min="5" max="5" width="17" customWidth="1"/>
    <col min="6" max="6" width="17.42578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75">
      <c r="A2" s="6" t="s">
        <v>15</v>
      </c>
      <c r="B2" s="7"/>
      <c r="C2" s="45"/>
      <c r="D2" s="46"/>
      <c r="E2" s="47"/>
      <c r="F2" s="9">
        <f>SUM(F5:F34)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40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5</v>
      </c>
      <c r="E6" s="69"/>
      <c r="F6" s="61">
        <f t="shared" ref="F6:F34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5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80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150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150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20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6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20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4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150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150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40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45</v>
      </c>
      <c r="E21" s="68"/>
      <c r="F21" s="61">
        <f t="shared" si="0"/>
        <v>0</v>
      </c>
    </row>
    <row r="22" spans="1:6">
      <c r="A22" s="59" t="s">
        <v>32</v>
      </c>
      <c r="B22" s="66" t="s">
        <v>151</v>
      </c>
      <c r="C22" s="64" t="s">
        <v>31</v>
      </c>
      <c r="D22" s="70">
        <v>20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80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150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24</v>
      </c>
      <c r="E25" s="68"/>
      <c r="F25" s="61">
        <f t="shared" si="0"/>
        <v>0</v>
      </c>
    </row>
    <row r="26" spans="1:6">
      <c r="A26" s="59" t="s">
        <v>32</v>
      </c>
      <c r="B26" s="66" t="s">
        <v>119</v>
      </c>
      <c r="C26" s="64" t="s">
        <v>150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120</v>
      </c>
      <c r="C27" s="192" t="s">
        <v>150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121</v>
      </c>
      <c r="C28" s="192" t="s">
        <v>150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127</v>
      </c>
      <c r="C29" s="192" t="s">
        <v>150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150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152</v>
      </c>
      <c r="C31" s="192" t="s">
        <v>150</v>
      </c>
      <c r="D31" s="193">
        <v>1</v>
      </c>
      <c r="E31" s="194"/>
      <c r="F31" s="61">
        <f t="shared" si="0"/>
        <v>0</v>
      </c>
    </row>
    <row r="32" spans="1:6">
      <c r="A32" s="190" t="s">
        <v>126</v>
      </c>
      <c r="B32" s="191" t="s">
        <v>117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0" t="s">
        <v>32</v>
      </c>
      <c r="B33" s="191" t="s">
        <v>165</v>
      </c>
      <c r="C33" s="192" t="s">
        <v>150</v>
      </c>
      <c r="D33" s="193">
        <v>1</v>
      </c>
      <c r="E33" s="194"/>
      <c r="F33" s="61">
        <f t="shared" si="0"/>
        <v>0</v>
      </c>
    </row>
    <row r="34" spans="1:6">
      <c r="A34" s="216" t="s">
        <v>32</v>
      </c>
      <c r="B34" s="217" t="s">
        <v>198</v>
      </c>
      <c r="C34" s="218" t="s">
        <v>199</v>
      </c>
      <c r="D34" s="219">
        <v>1</v>
      </c>
      <c r="E34" s="220"/>
      <c r="F34" s="221">
        <f t="shared" si="0"/>
        <v>0</v>
      </c>
    </row>
    <row r="37" spans="1:6">
      <c r="F37" s="2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Rekapitulace</vt:lpstr>
      <vt:lpstr>Přívod</vt:lpstr>
      <vt:lpstr>Rozvaděč RDC 1-13</vt:lpstr>
      <vt:lpstr>Rozvaděč RDC 1.1 - 13.1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Balkova Tereza</cp:lastModifiedBy>
  <cp:lastPrinted>2024-06-05T09:46:03Z</cp:lastPrinted>
  <dcterms:created xsi:type="dcterms:W3CDTF">2022-04-14T06:36:08Z</dcterms:created>
  <dcterms:modified xsi:type="dcterms:W3CDTF">2024-08-27T08:55:10Z</dcterms:modified>
</cp:coreProperties>
</file>